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480" windowHeight="10200"/>
  </bookViews>
  <sheets>
    <sheet name="HM9807" sheetId="1" r:id="rId1"/>
    <sheet name="data" sheetId="2" state="hidden" r:id="rId2"/>
  </sheets>
  <definedNames>
    <definedName name="_xlnm.Print_Area" localSheetId="0">'HM9807'!$A$1:$J$66</definedName>
  </definedNames>
  <calcPr calcId="125725"/>
</workbook>
</file>

<file path=xl/calcChain.xml><?xml version="1.0" encoding="utf-8"?>
<calcChain xmlns="http://schemas.openxmlformats.org/spreadsheetml/2006/main">
  <c r="G24" i="2"/>
  <c r="H24" s="1"/>
  <c r="G23"/>
  <c r="G22"/>
  <c r="G21"/>
  <c r="H21" s="1"/>
  <c r="G20"/>
  <c r="H20"/>
  <c r="G19"/>
  <c r="G18"/>
  <c r="H18" s="1"/>
  <c r="G17"/>
  <c r="H17" s="1"/>
  <c r="G16"/>
  <c r="H16"/>
  <c r="G15"/>
  <c r="G14"/>
  <c r="H14" s="1"/>
  <c r="G13"/>
  <c r="G12"/>
  <c r="H12" s="1"/>
  <c r="G11"/>
  <c r="H11" s="1"/>
  <c r="G10"/>
  <c r="H10"/>
  <c r="G9"/>
  <c r="G8"/>
  <c r="H8" s="1"/>
  <c r="G7"/>
  <c r="H7" s="1"/>
  <c r="G6"/>
  <c r="G5"/>
  <c r="G4"/>
  <c r="H4"/>
  <c r="G3"/>
  <c r="G2"/>
  <c r="H2" s="1"/>
  <c r="A36" i="1"/>
  <c r="A21"/>
  <c r="F63"/>
  <c r="B24" i="2"/>
  <c r="B23"/>
  <c r="C23" s="1"/>
  <c r="B2"/>
  <c r="C2"/>
  <c r="B3"/>
  <c r="B4"/>
  <c r="C4" s="1"/>
  <c r="B5"/>
  <c r="C5" s="1"/>
  <c r="B6"/>
  <c r="B7"/>
  <c r="C7" s="1"/>
  <c r="B8"/>
  <c r="B9"/>
  <c r="B10"/>
  <c r="C10"/>
  <c r="B11"/>
  <c r="B12"/>
  <c r="C12" s="1"/>
  <c r="B13"/>
  <c r="C13" s="1"/>
  <c r="B14"/>
  <c r="C14"/>
  <c r="B15"/>
  <c r="B16"/>
  <c r="C16" s="1"/>
  <c r="B17"/>
  <c r="B18"/>
  <c r="C18"/>
  <c r="B19"/>
  <c r="B20"/>
  <c r="C20" s="1"/>
  <c r="B21"/>
  <c r="B22"/>
  <c r="C15" i="1"/>
  <c r="C16"/>
  <c r="C18"/>
  <c r="C17"/>
  <c r="C19"/>
  <c r="I15"/>
  <c r="I60"/>
  <c r="I16"/>
  <c r="I65"/>
  <c r="I19"/>
  <c r="C17" i="2"/>
  <c r="C9"/>
  <c r="C21"/>
  <c r="C8"/>
  <c r="H23"/>
  <c r="H19"/>
  <c r="H13"/>
  <c r="H9"/>
  <c r="H22"/>
  <c r="H15"/>
  <c r="I17" i="1"/>
  <c r="I64"/>
  <c r="H6" i="2"/>
  <c r="H5"/>
  <c r="H3"/>
  <c r="C3"/>
  <c r="C11"/>
  <c r="C15"/>
  <c r="C19"/>
  <c r="C6"/>
  <c r="C22"/>
  <c r="I18" i="1"/>
  <c r="H56"/>
  <c r="C24" i="2"/>
</calcChain>
</file>

<file path=xl/comments1.xml><?xml version="1.0" encoding="utf-8"?>
<comments xmlns="http://schemas.openxmlformats.org/spreadsheetml/2006/main">
  <authors>
    <author>Elan</author>
  </authors>
  <commentList>
    <comment ref="C11" authorId="0">
      <text>
        <r>
          <rPr>
            <sz val="9"/>
            <rFont val="宋体"/>
            <family val="3"/>
            <charset val="134"/>
          </rPr>
          <t>预设最小导通时间，通过预设此值将开关频调整至合适值。
最小导通时间需&gt;1uS.</t>
        </r>
      </text>
    </comment>
  </commentList>
</comments>
</file>

<file path=xl/sharedStrings.xml><?xml version="1.0" encoding="utf-8"?>
<sst xmlns="http://schemas.openxmlformats.org/spreadsheetml/2006/main" count="69" uniqueCount="53">
  <si>
    <t>Version:1.0</t>
  </si>
  <si>
    <t>说明</t>
  </si>
  <si>
    <t>绿色需用户输入或选择;</t>
  </si>
  <si>
    <t>蓝色为系统工作状态;</t>
  </si>
  <si>
    <t>设计数据</t>
  </si>
  <si>
    <t>输出LED最大电压:</t>
  </si>
  <si>
    <t>Vdc</t>
  </si>
  <si>
    <t>系统效率:</t>
  </si>
  <si>
    <t>%</t>
  </si>
  <si>
    <t>uS</t>
  </si>
  <si>
    <t>输出LED电流:</t>
  </si>
  <si>
    <t>mA</t>
  </si>
  <si>
    <t>输出电流纹波:</t>
  </si>
  <si>
    <r>
      <t>工作参数计算</t>
    </r>
    <r>
      <rPr>
        <sz val="8"/>
        <color indexed="8"/>
        <rFont val="宋体"/>
        <family val="3"/>
        <charset val="134"/>
      </rPr>
      <t>(以下计算参数都主要基于最大输出功率时的情况)</t>
    </r>
  </si>
  <si>
    <t>最大占空比:</t>
  </si>
  <si>
    <t>电感电流峰值:</t>
  </si>
  <si>
    <t>最大输出功率:</t>
  </si>
  <si>
    <t>W</t>
  </si>
  <si>
    <t>电感电流有效值:</t>
  </si>
  <si>
    <t>最小输出功率:</t>
  </si>
  <si>
    <t>最小功率时导通时间:</t>
  </si>
  <si>
    <t>最大输入功率:</t>
  </si>
  <si>
    <t>Walt</t>
  </si>
  <si>
    <t>最小功率时关断时间:</t>
  </si>
  <si>
    <t>电感电流纹波:</t>
  </si>
  <si>
    <t>最大功率时关断时间:</t>
  </si>
  <si>
    <t>系统元件参数计算与选型</t>
  </si>
  <si>
    <r>
      <rPr>
        <b/>
        <sz val="8"/>
        <color indexed="8"/>
        <rFont val="宋体"/>
        <family val="3"/>
        <charset val="134"/>
      </rPr>
      <t>电感量</t>
    </r>
    <r>
      <rPr>
        <b/>
        <sz val="8"/>
        <color indexed="8"/>
        <rFont val="Times New Roman"/>
        <family val="1"/>
      </rPr>
      <t>:</t>
    </r>
  </si>
  <si>
    <t>mH</t>
  </si>
  <si>
    <r>
      <rPr>
        <b/>
        <sz val="8"/>
        <color indexed="8"/>
        <rFont val="宋体"/>
        <family val="3"/>
        <charset val="134"/>
      </rPr>
      <t>磁芯类型</t>
    </r>
    <r>
      <rPr>
        <b/>
        <sz val="8"/>
        <color indexed="8"/>
        <rFont val="Times New Roman"/>
        <family val="1"/>
      </rPr>
      <t>:</t>
    </r>
  </si>
  <si>
    <t>EE8</t>
  </si>
  <si>
    <r>
      <rPr>
        <b/>
        <sz val="8"/>
        <color indexed="8"/>
        <rFont val="宋体"/>
        <family val="3"/>
        <charset val="134"/>
      </rPr>
      <t>磁芯截面积</t>
    </r>
    <r>
      <rPr>
        <b/>
        <sz val="8"/>
        <color indexed="8"/>
        <rFont val="Times New Roman"/>
        <family val="1"/>
      </rPr>
      <t>:</t>
    </r>
  </si>
  <si>
    <t>c㎡</t>
  </si>
  <si>
    <r>
      <rPr>
        <b/>
        <sz val="8"/>
        <color indexed="8"/>
        <rFont val="宋体"/>
        <family val="3"/>
        <charset val="134"/>
      </rPr>
      <t>最大磁通密度</t>
    </r>
    <r>
      <rPr>
        <b/>
        <sz val="8"/>
        <color indexed="8"/>
        <rFont val="Times New Roman"/>
        <family val="1"/>
      </rPr>
      <t>:</t>
    </r>
  </si>
  <si>
    <t>Gauss</t>
  </si>
  <si>
    <r>
      <rPr>
        <b/>
        <sz val="8"/>
        <color indexed="8"/>
        <rFont val="宋体"/>
        <family val="3"/>
        <charset val="134"/>
      </rPr>
      <t>匝数</t>
    </r>
    <r>
      <rPr>
        <b/>
        <sz val="8"/>
        <color indexed="8"/>
        <rFont val="Times New Roman"/>
        <family val="1"/>
      </rPr>
      <t>:</t>
    </r>
  </si>
  <si>
    <t>turns</t>
  </si>
  <si>
    <r>
      <rPr>
        <b/>
        <sz val="8"/>
        <color indexed="8"/>
        <rFont val="宋体"/>
        <family val="3"/>
        <charset val="134"/>
      </rPr>
      <t>线径</t>
    </r>
    <r>
      <rPr>
        <b/>
        <sz val="8"/>
        <color indexed="8"/>
        <rFont val="Times New Roman"/>
        <family val="1"/>
      </rPr>
      <t>:</t>
    </r>
  </si>
  <si>
    <t>m㎡</t>
  </si>
  <si>
    <t>No.</t>
  </si>
  <si>
    <t>Vo</t>
  </si>
  <si>
    <t>红色为系统计算后的结果.</t>
    <phoneticPr fontId="30" type="noConversion"/>
  </si>
  <si>
    <r>
      <t>V</t>
    </r>
    <r>
      <rPr>
        <vertAlign val="subscript"/>
        <sz val="12"/>
        <color indexed="8"/>
        <rFont val="宋体"/>
        <family val="3"/>
        <charset val="134"/>
      </rPr>
      <t>omin</t>
    </r>
    <phoneticPr fontId="26" type="noConversion"/>
  </si>
  <si>
    <r>
      <t>V</t>
    </r>
    <r>
      <rPr>
        <vertAlign val="subscript"/>
        <sz val="12"/>
        <color indexed="8"/>
        <rFont val="宋体"/>
        <family val="3"/>
        <charset val="134"/>
      </rPr>
      <t>omax</t>
    </r>
    <phoneticPr fontId="26" type="noConversion"/>
  </si>
  <si>
    <t>f</t>
    <phoneticPr fontId="26" type="noConversion"/>
  </si>
  <si>
    <t>最小导通时间:</t>
    <phoneticPr fontId="26" type="noConversion"/>
  </si>
  <si>
    <t>输入最大电压:</t>
    <phoneticPr fontId="26" type="noConversion"/>
  </si>
  <si>
    <t>输入最小电压:</t>
    <phoneticPr fontId="26" type="noConversion"/>
  </si>
  <si>
    <t>Vdc</t>
    <phoneticPr fontId="26" type="noConversion"/>
  </si>
  <si>
    <t>DS.Wang</t>
    <phoneticPr fontId="26" type="noConversion"/>
  </si>
  <si>
    <t>输出LED最小电压:</t>
    <phoneticPr fontId="26" type="noConversion"/>
  </si>
  <si>
    <t>本应用软件用于辅助设计和计算JTM9807系列LED恒流电源系统电路参数.</t>
  </si>
  <si>
    <r>
      <t xml:space="preserve">JTM9807 </t>
    </r>
    <r>
      <rPr>
        <b/>
        <sz val="20"/>
        <color indexed="8"/>
        <rFont val="宋体"/>
        <family val="3"/>
        <charset val="134"/>
      </rPr>
      <t>设计工具</t>
    </r>
    <phoneticPr fontId="26" type="noConversion"/>
  </si>
</sst>
</file>

<file path=xl/styles.xml><?xml version="1.0" encoding="utf-8"?>
<styleSheet xmlns="http://schemas.openxmlformats.org/spreadsheetml/2006/main">
  <numFmts count="17">
    <numFmt numFmtId="176" formatCode="0.0_ "/>
    <numFmt numFmtId="177" formatCode="0.00_ "/>
    <numFmt numFmtId="178" formatCode="0_);[Red]\(0\)"/>
    <numFmt numFmtId="179" formatCode="0_ "/>
    <numFmt numFmtId="180" formatCode="0.00_);[Red]\(0.00\)"/>
    <numFmt numFmtId="181" formatCode="0.0_);[Red]\(0.0\)"/>
    <numFmt numFmtId="182" formatCode="General&quot;K&quot;"/>
    <numFmt numFmtId="183" formatCode="0.0&quot;uF&quot;"/>
    <numFmt numFmtId="184" formatCode="0\ &quot;Ω&quot;"/>
    <numFmt numFmtId="185" formatCode="0.000&quot;uF&quot;"/>
    <numFmt numFmtId="186" formatCode="0\ &quot;pF&quot;"/>
    <numFmt numFmtId="187" formatCode="0.000_);[Red]\(0.000\)"/>
    <numFmt numFmtId="188" formatCode="General&quot;V&quot;"/>
    <numFmt numFmtId="189" formatCode="0.00&quot;KHz&quot;"/>
    <numFmt numFmtId="190" formatCode="0.00&quot;uF&quot;"/>
    <numFmt numFmtId="191" formatCode="0_ &quot;V&quot;"/>
    <numFmt numFmtId="192" formatCode="0.00\ &quot;Ω&quot;"/>
  </numFmts>
  <fonts count="39">
    <font>
      <sz val="11"/>
      <color indexed="8"/>
      <name val="宋体"/>
      <charset val="134"/>
    </font>
    <font>
      <b/>
      <sz val="8"/>
      <color indexed="8"/>
      <name val="Times New Roman"/>
      <family val="1"/>
    </font>
    <font>
      <sz val="11"/>
      <color indexed="8"/>
      <name val="Arial Unicode MS"/>
      <family val="2"/>
    </font>
    <font>
      <sz val="11"/>
      <color indexed="50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8"/>
      <name val="Arial Unicode MS"/>
      <family val="2"/>
    </font>
    <font>
      <b/>
      <i/>
      <sz val="11"/>
      <color indexed="8"/>
      <name val="Arial Unicode MS"/>
      <family val="2"/>
    </font>
    <font>
      <b/>
      <sz val="11"/>
      <color indexed="8"/>
      <name val="宋体"/>
      <family val="3"/>
      <charset val="134"/>
    </font>
    <font>
      <sz val="11"/>
      <color indexed="8"/>
      <name val="Times New Roman"/>
      <family val="1"/>
    </font>
    <font>
      <b/>
      <sz val="8"/>
      <color indexed="10"/>
      <name val="Times New Roman"/>
      <family val="1"/>
    </font>
    <font>
      <b/>
      <i/>
      <sz val="8"/>
      <color indexed="10"/>
      <name val="Times New Roman"/>
      <family val="1"/>
    </font>
    <font>
      <b/>
      <i/>
      <sz val="8"/>
      <color indexed="8"/>
      <name val="Times New Roman"/>
      <family val="1"/>
    </font>
    <font>
      <b/>
      <sz val="8"/>
      <color indexed="9"/>
      <name val="Times New Roman"/>
      <family val="1"/>
    </font>
    <font>
      <sz val="11"/>
      <color indexed="16"/>
      <name val="宋体"/>
      <family val="3"/>
      <charset val="134"/>
    </font>
    <font>
      <sz val="11"/>
      <name val="宋体"/>
      <family val="3"/>
      <charset val="134"/>
    </font>
    <font>
      <b/>
      <i/>
      <sz val="11"/>
      <color indexed="10"/>
      <name val="Times New Roman"/>
      <family val="1"/>
    </font>
    <font>
      <b/>
      <sz val="11"/>
      <color indexed="8"/>
      <name val="宋体"/>
      <family val="3"/>
      <charset val="134"/>
    </font>
    <font>
      <i/>
      <sz val="11"/>
      <color indexed="10"/>
      <name val="Arial Unicode MS"/>
      <family val="2"/>
    </font>
    <font>
      <b/>
      <sz val="11"/>
      <color indexed="10"/>
      <name val="宋体"/>
      <family val="3"/>
      <charset val="134"/>
    </font>
    <font>
      <b/>
      <sz val="11"/>
      <color indexed="10"/>
      <name val="Times New Roman"/>
      <family val="1"/>
    </font>
    <font>
      <i/>
      <sz val="11"/>
      <color indexed="9"/>
      <name val="Arial Unicode MS"/>
      <family val="2"/>
    </font>
    <font>
      <b/>
      <sz val="11"/>
      <color indexed="50"/>
      <name val="宋体"/>
      <family val="3"/>
      <charset val="134"/>
    </font>
    <font>
      <b/>
      <sz val="8"/>
      <color indexed="8"/>
      <name val="Arial Unicode MS"/>
      <family val="2"/>
    </font>
    <font>
      <b/>
      <i/>
      <sz val="8"/>
      <color indexed="8"/>
      <name val="Arial Unicode MS"/>
      <family val="2"/>
    </font>
    <font>
      <b/>
      <sz val="10"/>
      <color indexed="10"/>
      <name val="Times New Roman"/>
      <family val="1"/>
    </font>
    <font>
      <b/>
      <sz val="20"/>
      <color indexed="8"/>
      <name val="Times New Roman"/>
      <family val="1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1"/>
      <name val="宋体"/>
      <family val="3"/>
      <charset val="134"/>
    </font>
    <font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Times New Roman"/>
      <family val="1"/>
    </font>
    <font>
      <sz val="12"/>
      <color indexed="8"/>
      <name val="宋体"/>
      <family val="3"/>
      <charset val="134"/>
    </font>
    <font>
      <vertAlign val="subscript"/>
      <sz val="12"/>
      <color indexed="8"/>
      <name val="宋体"/>
      <family val="3"/>
      <charset val="134"/>
    </font>
    <font>
      <b/>
      <sz val="8"/>
      <color indexed="10"/>
      <name val="Times New Roman"/>
      <family val="1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76" fontId="2" fillId="0" borderId="2" xfId="0" applyNumberFormat="1" applyFont="1" applyFill="1" applyBorder="1" applyAlignment="1" applyProtection="1">
      <alignment horizontal="center"/>
      <protection hidden="1"/>
    </xf>
    <xf numFmtId="0" fontId="0" fillId="0" borderId="2" xfId="0" applyNumberFormat="1" applyFont="1" applyFill="1" applyBorder="1" applyAlignment="1" applyProtection="1">
      <alignment vertical="center"/>
      <protection hidden="1"/>
    </xf>
    <xf numFmtId="0" fontId="5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NumberFormat="1" applyFont="1" applyFill="1" applyBorder="1" applyAlignment="1" applyProtection="1">
      <alignment vertical="center"/>
      <protection hidden="1"/>
    </xf>
    <xf numFmtId="0" fontId="5" fillId="0" borderId="2" xfId="0" applyNumberFormat="1" applyFont="1" applyFill="1" applyBorder="1" applyAlignment="1" applyProtection="1">
      <alignment horizontal="left"/>
      <protection hidden="1"/>
    </xf>
    <xf numFmtId="0" fontId="6" fillId="0" borderId="0" xfId="0" applyNumberFormat="1" applyFont="1" applyFill="1" applyBorder="1" applyAlignment="1" applyProtection="1">
      <alignment horizontal="left"/>
      <protection hidden="1"/>
    </xf>
    <xf numFmtId="0" fontId="5" fillId="0" borderId="2" xfId="0" applyNumberFormat="1" applyFont="1" applyFill="1" applyBorder="1" applyAlignment="1" applyProtection="1">
      <alignment horizontal="left" vertical="center"/>
      <protection hidden="1"/>
    </xf>
    <xf numFmtId="0" fontId="5" fillId="0" borderId="0" xfId="0" applyNumberFormat="1" applyFont="1" applyFill="1" applyBorder="1" applyAlignment="1" applyProtection="1">
      <alignment horizontal="left" vertical="center"/>
      <protection hidden="1"/>
    </xf>
    <xf numFmtId="177" fontId="7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>
      <alignment vertical="center"/>
    </xf>
    <xf numFmtId="178" fontId="9" fillId="0" borderId="3" xfId="0" applyNumberFormat="1" applyFont="1" applyFill="1" applyBorder="1" applyAlignment="1" applyProtection="1">
      <alignment vertical="center"/>
      <protection hidden="1"/>
    </xf>
    <xf numFmtId="178" fontId="9" fillId="0" borderId="0" xfId="0" applyNumberFormat="1" applyFont="1" applyFill="1" applyBorder="1" applyAlignment="1" applyProtection="1">
      <alignment vertical="center"/>
      <protection hidden="1"/>
    </xf>
    <xf numFmtId="178" fontId="9" fillId="0" borderId="0" xfId="0" applyNumberFormat="1" applyFont="1" applyFill="1" applyBorder="1" applyAlignment="1" applyProtection="1">
      <alignment horizontal="center" vertical="center"/>
      <protection hidden="1"/>
    </xf>
    <xf numFmtId="178" fontId="10" fillId="0" borderId="0" xfId="0" applyNumberFormat="1" applyFont="1" applyFill="1" applyBorder="1" applyAlignment="1" applyProtection="1">
      <alignment horizontal="left"/>
      <protection hidden="1"/>
    </xf>
    <xf numFmtId="178" fontId="9" fillId="0" borderId="2" xfId="0" applyNumberFormat="1" applyFont="1" applyFill="1" applyBorder="1" applyAlignment="1" applyProtection="1">
      <alignment vertical="center"/>
      <protection hidden="1"/>
    </xf>
    <xf numFmtId="178" fontId="10" fillId="0" borderId="0" xfId="0" applyNumberFormat="1" applyFont="1" applyFill="1" applyBorder="1" applyAlignment="1" applyProtection="1">
      <alignment horizontal="right"/>
      <protection hidden="1"/>
    </xf>
    <xf numFmtId="178" fontId="10" fillId="0" borderId="3" xfId="0" applyNumberFormat="1" applyFont="1" applyFill="1" applyBorder="1" applyAlignment="1" applyProtection="1">
      <alignment horizontal="right"/>
      <protection hidden="1"/>
    </xf>
    <xf numFmtId="178" fontId="9" fillId="0" borderId="0" xfId="0" applyNumberFormat="1" applyFont="1" applyFill="1" applyBorder="1" applyAlignment="1" applyProtection="1">
      <alignment horizontal="center"/>
      <protection hidden="1"/>
    </xf>
    <xf numFmtId="178" fontId="9" fillId="0" borderId="0" xfId="0" applyNumberFormat="1" applyFont="1" applyFill="1" applyBorder="1" applyAlignment="1" applyProtection="1">
      <alignment vertical="top"/>
      <protection hidden="1"/>
    </xf>
    <xf numFmtId="0" fontId="1" fillId="0" borderId="3" xfId="0" applyNumberFormat="1" applyFont="1" applyFill="1" applyBorder="1" applyAlignment="1" applyProtection="1">
      <alignment vertical="center"/>
      <protection hidden="1"/>
    </xf>
    <xf numFmtId="0" fontId="1" fillId="0" borderId="0" xfId="0" applyNumberFormat="1" applyFont="1" applyFill="1" applyBorder="1" applyAlignment="1" applyProtection="1">
      <alignment vertical="center"/>
      <protection hidden="1"/>
    </xf>
    <xf numFmtId="0" fontId="11" fillId="0" borderId="0" xfId="0" applyNumberFormat="1" applyFont="1" applyFill="1" applyBorder="1" applyAlignment="1" applyProtection="1">
      <alignment horizontal="left"/>
      <protection hidden="1"/>
    </xf>
    <xf numFmtId="179" fontId="12" fillId="0" borderId="3" xfId="0" applyNumberFormat="1" applyFont="1" applyFill="1" applyBorder="1" applyAlignment="1" applyProtection="1">
      <alignment vertical="center"/>
      <protection hidden="1"/>
    </xf>
    <xf numFmtId="179" fontId="12" fillId="0" borderId="0" xfId="0" applyNumberFormat="1" applyFont="1" applyFill="1" applyBorder="1" applyAlignment="1" applyProtection="1">
      <alignment horizontal="left" vertical="center"/>
      <protection hidden="1"/>
    </xf>
    <xf numFmtId="180" fontId="1" fillId="0" borderId="0" xfId="0" applyNumberFormat="1" applyFont="1" applyFill="1" applyBorder="1" applyAlignment="1" applyProtection="1">
      <alignment horizontal="right" vertical="center"/>
      <protection hidden="1"/>
    </xf>
    <xf numFmtId="180" fontId="12" fillId="0" borderId="3" xfId="0" applyNumberFormat="1" applyFont="1" applyFill="1" applyBorder="1" applyAlignment="1" applyProtection="1">
      <alignment vertical="center"/>
      <protection hidden="1"/>
    </xf>
    <xf numFmtId="180" fontId="12" fillId="0" borderId="0" xfId="0" applyNumberFormat="1" applyFont="1" applyFill="1" applyBorder="1" applyAlignment="1" applyProtection="1">
      <alignment vertical="center"/>
      <protection hidden="1"/>
    </xf>
    <xf numFmtId="180" fontId="9" fillId="0" borderId="0" xfId="0" applyNumberFormat="1" applyFont="1" applyFill="1" applyBorder="1" applyAlignment="1" applyProtection="1">
      <alignment horizontal="right" vertical="center"/>
      <protection hidden="1"/>
    </xf>
    <xf numFmtId="0" fontId="1" fillId="0" borderId="0" xfId="0" applyNumberFormat="1" applyFont="1" applyFill="1" applyBorder="1" applyAlignment="1" applyProtection="1">
      <alignment horizontal="right" vertical="center"/>
      <protection hidden="1"/>
    </xf>
    <xf numFmtId="180" fontId="9" fillId="0" borderId="2" xfId="0" applyNumberFormat="1" applyFont="1" applyFill="1" applyBorder="1" applyAlignment="1" applyProtection="1">
      <alignment vertical="center"/>
      <protection hidden="1"/>
    </xf>
    <xf numFmtId="180" fontId="8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protection hidden="1"/>
    </xf>
    <xf numFmtId="0" fontId="13" fillId="0" borderId="0" xfId="0" applyNumberFormat="1" applyFont="1" applyFill="1" applyBorder="1" applyAlignment="1" applyProtection="1"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178" fontId="9" fillId="0" borderId="0" xfId="0" applyNumberFormat="1" applyFont="1" applyFill="1" applyBorder="1" applyAlignment="1" applyProtection="1">
      <alignment horizontal="left"/>
      <protection hidden="1"/>
    </xf>
    <xf numFmtId="181" fontId="10" fillId="0" borderId="0" xfId="0" applyNumberFormat="1" applyFont="1" applyFill="1" applyBorder="1" applyAlignment="1" applyProtection="1">
      <protection hidden="1"/>
    </xf>
    <xf numFmtId="178" fontId="10" fillId="0" borderId="0" xfId="0" applyNumberFormat="1" applyFont="1" applyFill="1" applyBorder="1" applyAlignment="1" applyProtection="1">
      <alignment horizontal="left" vertical="top"/>
      <protection hidden="1"/>
    </xf>
    <xf numFmtId="178" fontId="9" fillId="0" borderId="0" xfId="0" applyNumberFormat="1" applyFont="1" applyFill="1" applyBorder="1" applyAlignment="1" applyProtection="1">
      <alignment horizontal="right" vertical="center"/>
      <protection hidden="1"/>
    </xf>
    <xf numFmtId="178" fontId="15" fillId="0" borderId="0" xfId="0" applyNumberFormat="1" applyFont="1" applyFill="1" applyBorder="1" applyAlignment="1" applyProtection="1">
      <alignment vertical="center"/>
      <protection hidden="1"/>
    </xf>
    <xf numFmtId="180" fontId="15" fillId="0" borderId="0" xfId="0" applyNumberFormat="1" applyFont="1" applyFill="1" applyBorder="1" applyAlignment="1" applyProtection="1">
      <alignment horizontal="left"/>
      <protection hidden="1"/>
    </xf>
    <xf numFmtId="181" fontId="15" fillId="0" borderId="0" xfId="0" applyNumberFormat="1" applyFont="1" applyFill="1" applyBorder="1" applyAlignment="1" applyProtection="1">
      <alignment horizontal="left"/>
      <protection hidden="1"/>
    </xf>
    <xf numFmtId="178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NumberFormat="1" applyFont="1" applyFill="1" applyBorder="1" applyAlignment="1">
      <alignment vertical="center"/>
    </xf>
    <xf numFmtId="0" fontId="4" fillId="0" borderId="3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NumberFormat="1" applyFont="1" applyFill="1" applyBorder="1" applyAlignment="1" applyProtection="1">
      <alignment horizontal="left" vertical="center"/>
      <protection hidden="1"/>
    </xf>
    <xf numFmtId="0" fontId="16" fillId="0" borderId="3" xfId="0" applyNumberFormat="1" applyFont="1" applyFill="1" applyBorder="1" applyAlignment="1" applyProtection="1">
      <alignment vertical="center"/>
      <protection hidden="1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177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11" fillId="0" borderId="0" xfId="0" applyNumberFormat="1" applyFont="1" applyFill="1" applyBorder="1" applyAlignment="1" applyProtection="1">
      <alignment horizontal="center" vertical="center"/>
      <protection hidden="1"/>
    </xf>
    <xf numFmtId="181" fontId="19" fillId="0" borderId="0" xfId="0" applyNumberFormat="1" applyFont="1" applyFill="1" applyBorder="1" applyAlignment="1" applyProtection="1">
      <alignment vertical="center"/>
      <protection hidden="1"/>
    </xf>
    <xf numFmtId="180" fontId="0" fillId="0" borderId="0" xfId="0" applyNumberFormat="1" applyFont="1" applyFill="1" applyBorder="1" applyAlignment="1">
      <alignment vertical="center"/>
    </xf>
    <xf numFmtId="179" fontId="19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NumberFormat="1" applyFont="1" applyFill="1" applyBorder="1" applyAlignment="1" applyProtection="1">
      <alignment horizontal="left" vertical="center"/>
      <protection hidden="1"/>
    </xf>
    <xf numFmtId="179" fontId="19" fillId="0" borderId="3" xfId="0" applyNumberFormat="1" applyFont="1" applyFill="1" applyBorder="1" applyAlignment="1" applyProtection="1">
      <alignment vertical="center"/>
      <protection hidden="1"/>
    </xf>
    <xf numFmtId="179" fontId="19" fillId="0" borderId="0" xfId="0" applyNumberFormat="1" applyFont="1" applyFill="1" applyBorder="1" applyAlignment="1" applyProtection="1">
      <alignment vertical="center"/>
      <protection hidden="1"/>
    </xf>
    <xf numFmtId="179" fontId="19" fillId="0" borderId="0" xfId="0" applyNumberFormat="1" applyFont="1" applyFill="1" applyBorder="1" applyAlignment="1" applyProtection="1">
      <alignment horizontal="right" vertical="center"/>
      <protection hidden="1"/>
    </xf>
    <xf numFmtId="182" fontId="9" fillId="0" borderId="0" xfId="0" applyNumberFormat="1" applyFont="1" applyFill="1" applyBorder="1" applyAlignment="1" applyProtection="1">
      <alignment horizontal="center" vertical="top"/>
      <protection hidden="1"/>
    </xf>
    <xf numFmtId="183" fontId="9" fillId="0" borderId="0" xfId="0" applyNumberFormat="1" applyFont="1" applyFill="1" applyBorder="1" applyAlignment="1" applyProtection="1">
      <alignment horizontal="center" vertical="top"/>
      <protection hidden="1"/>
    </xf>
    <xf numFmtId="183" fontId="9" fillId="0" borderId="0" xfId="0" applyNumberFormat="1" applyFont="1" applyFill="1" applyBorder="1" applyAlignment="1" applyProtection="1">
      <alignment vertical="top"/>
      <protection hidden="1"/>
    </xf>
    <xf numFmtId="0" fontId="6" fillId="0" borderId="2" xfId="0" applyNumberFormat="1" applyFont="1" applyFill="1" applyBorder="1" applyAlignment="1" applyProtection="1">
      <alignment horizontal="left"/>
      <protection hidden="1"/>
    </xf>
    <xf numFmtId="0" fontId="20" fillId="0" borderId="0" xfId="0" applyNumberFormat="1" applyFont="1" applyFill="1" applyBorder="1" applyAlignment="1" applyProtection="1">
      <alignment horizontal="left"/>
      <protection hidden="1"/>
    </xf>
    <xf numFmtId="0" fontId="21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NumberFormat="1" applyFont="1" applyFill="1" applyBorder="1" applyAlignment="1" applyProtection="1">
      <alignment horizontal="left"/>
      <protection hidden="1"/>
    </xf>
    <xf numFmtId="180" fontId="22" fillId="0" borderId="0" xfId="0" applyNumberFormat="1" applyFont="1" applyFill="1" applyBorder="1" applyAlignment="1" applyProtection="1">
      <alignment vertical="center"/>
      <protection hidden="1"/>
    </xf>
    <xf numFmtId="0" fontId="23" fillId="0" borderId="0" xfId="0" applyNumberFormat="1" applyFont="1" applyFill="1" applyBorder="1" applyAlignment="1" applyProtection="1">
      <alignment horizontal="left" vertical="center"/>
      <protection hidden="1"/>
    </xf>
    <xf numFmtId="178" fontId="24" fillId="0" borderId="3" xfId="0" applyNumberFormat="1" applyFont="1" applyFill="1" applyBorder="1" applyAlignment="1" applyProtection="1">
      <alignment vertical="center"/>
      <protection hidden="1"/>
    </xf>
    <xf numFmtId="178" fontId="24" fillId="0" borderId="0" xfId="0" applyNumberFormat="1" applyFont="1" applyFill="1" applyBorder="1" applyAlignment="1" applyProtection="1">
      <alignment vertical="center"/>
      <protection hidden="1"/>
    </xf>
    <xf numFmtId="183" fontId="9" fillId="0" borderId="0" xfId="0" applyNumberFormat="1" applyFont="1" applyFill="1" applyBorder="1" applyAlignment="1" applyProtection="1">
      <alignment horizontal="left" vertical="top"/>
      <protection hidden="1"/>
    </xf>
    <xf numFmtId="184" fontId="9" fillId="0" borderId="0" xfId="0" applyNumberFormat="1" applyFont="1" applyFill="1" applyBorder="1" applyAlignment="1" applyProtection="1">
      <alignment horizontal="left" vertical="center"/>
      <protection hidden="1"/>
    </xf>
    <xf numFmtId="185" fontId="9" fillId="0" borderId="0" xfId="0" applyNumberFormat="1" applyFont="1" applyFill="1" applyBorder="1" applyAlignment="1" applyProtection="1">
      <alignment horizontal="center" vertical="center"/>
      <protection hidden="1"/>
    </xf>
    <xf numFmtId="183" fontId="9" fillId="0" borderId="0" xfId="0" applyNumberFormat="1" applyFont="1" applyFill="1" applyBorder="1" applyAlignment="1" applyProtection="1">
      <alignment horizontal="right" vertical="top"/>
      <protection hidden="1"/>
    </xf>
    <xf numFmtId="185" fontId="9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7" fillId="0" borderId="3" xfId="0" applyNumberFormat="1" applyFont="1" applyFill="1" applyBorder="1" applyAlignment="1" applyProtection="1">
      <alignment vertical="center"/>
      <protection hidden="1"/>
    </xf>
    <xf numFmtId="183" fontId="9" fillId="0" borderId="0" xfId="0" applyNumberFormat="1" applyFont="1" applyFill="1" applyBorder="1" applyAlignment="1" applyProtection="1">
      <alignment vertical="center"/>
      <protection hidden="1"/>
    </xf>
    <xf numFmtId="183" fontId="9" fillId="0" borderId="0" xfId="0" applyNumberFormat="1" applyFont="1" applyFill="1" applyBorder="1" applyAlignment="1" applyProtection="1">
      <alignment horizontal="center" vertical="center"/>
      <protection hidden="1"/>
    </xf>
    <xf numFmtId="182" fontId="9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 applyBorder="1" applyAlignment="1" applyProtection="1">
      <alignment horizontal="right" vertical="center"/>
      <protection hidden="1"/>
    </xf>
    <xf numFmtId="190" fontId="9" fillId="0" borderId="0" xfId="0" applyNumberFormat="1" applyFont="1" applyFill="1" applyBorder="1" applyAlignment="1" applyProtection="1">
      <alignment horizontal="left" vertical="center"/>
      <protection hidden="1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28" fillId="2" borderId="0" xfId="0" applyFont="1" applyFill="1" applyBorder="1" applyAlignment="1" applyProtection="1">
      <alignment horizontal="left" vertical="center"/>
      <protection locked="0"/>
    </xf>
    <xf numFmtId="177" fontId="29" fillId="3" borderId="0" xfId="0" applyNumberFormat="1" applyFont="1" applyFill="1" applyBorder="1" applyAlignment="1" applyProtection="1">
      <alignment horizontal="center"/>
      <protection hidden="1"/>
    </xf>
    <xf numFmtId="177" fontId="29" fillId="3" borderId="0" xfId="0" applyNumberFormat="1" applyFont="1" applyFill="1" applyBorder="1" applyAlignment="1" applyProtection="1">
      <alignment horizontal="left"/>
      <protection hidden="1"/>
    </xf>
    <xf numFmtId="0" fontId="27" fillId="4" borderId="0" xfId="0" applyFont="1" applyFill="1" applyBorder="1" applyAlignment="1" applyProtection="1">
      <protection hidden="1"/>
    </xf>
    <xf numFmtId="177" fontId="31" fillId="4" borderId="0" xfId="0" applyNumberFormat="1" applyFont="1" applyFill="1" applyBorder="1" applyAlignment="1" applyProtection="1">
      <alignment horizontal="center"/>
      <protection hidden="1"/>
    </xf>
    <xf numFmtId="179" fontId="31" fillId="4" borderId="0" xfId="0" applyNumberFormat="1" applyFont="1" applyFill="1" applyBorder="1" applyAlignment="1" applyProtection="1">
      <alignment horizontal="center"/>
      <protection hidden="1"/>
    </xf>
    <xf numFmtId="187" fontId="31" fillId="4" borderId="0" xfId="0" applyNumberFormat="1" applyFont="1" applyFill="1" applyBorder="1" applyAlignment="1" applyProtection="1">
      <alignment horizontal="center"/>
      <protection hidden="1"/>
    </xf>
    <xf numFmtId="192" fontId="34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vertical="center"/>
      <protection hidden="1"/>
    </xf>
    <xf numFmtId="0" fontId="0" fillId="5" borderId="3" xfId="0" applyNumberFormat="1" applyFont="1" applyFill="1" applyBorder="1" applyAlignment="1" applyProtection="1">
      <alignment horizontal="right" vertical="center"/>
      <protection hidden="1"/>
    </xf>
    <xf numFmtId="0" fontId="0" fillId="5" borderId="0" xfId="0" applyNumberFormat="1" applyFont="1" applyFill="1" applyBorder="1" applyAlignment="1" applyProtection="1">
      <alignment horizontal="right" vertical="center"/>
      <protection hidden="1"/>
    </xf>
    <xf numFmtId="177" fontId="29" fillId="5" borderId="0" xfId="0" applyNumberFormat="1" applyFont="1" applyFill="1" applyBorder="1" applyAlignment="1" applyProtection="1">
      <alignment horizontal="center"/>
      <protection hidden="1"/>
    </xf>
    <xf numFmtId="0" fontId="5" fillId="5" borderId="0" xfId="0" applyNumberFormat="1" applyFont="1" applyFill="1" applyBorder="1" applyAlignment="1" applyProtection="1">
      <alignment horizontal="left"/>
      <protection hidden="1"/>
    </xf>
    <xf numFmtId="0" fontId="5" fillId="5" borderId="2" xfId="0" applyNumberFormat="1" applyFont="1" applyFill="1" applyBorder="1" applyAlignment="1" applyProtection="1">
      <alignment horizontal="left" vertical="center"/>
      <protection hidden="1"/>
    </xf>
    <xf numFmtId="0" fontId="0" fillId="5" borderId="0" xfId="0" applyFill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188" fontId="0" fillId="0" borderId="0" xfId="0" applyNumberFormat="1" applyFont="1" applyFill="1" applyBorder="1" applyAlignment="1" applyProtection="1">
      <alignment horizontal="center" vertical="center"/>
      <protection hidden="1"/>
    </xf>
    <xf numFmtId="189" fontId="3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189" fontId="0" fillId="0" borderId="0" xfId="0" applyNumberFormat="1" applyFont="1" applyFill="1" applyBorder="1" applyAlignment="1" applyProtection="1">
      <alignment horizontal="center" vertical="center"/>
      <protection hidden="1"/>
    </xf>
    <xf numFmtId="189" fontId="0" fillId="0" borderId="0" xfId="0" applyNumberFormat="1" applyProtection="1">
      <alignment vertical="center"/>
      <protection hidden="1"/>
    </xf>
    <xf numFmtId="0" fontId="32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3" xfId="0" applyNumberFormat="1" applyFill="1" applyBorder="1" applyAlignment="1" applyProtection="1">
      <alignment horizontal="right" vertical="center"/>
      <protection hidden="1"/>
    </xf>
    <xf numFmtId="0" fontId="0" fillId="0" borderId="0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2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alignment horizontal="center" vertical="center"/>
      <protection hidden="1"/>
    </xf>
    <xf numFmtId="177" fontId="25" fillId="0" borderId="5" xfId="0" applyNumberFormat="1" applyFont="1" applyFill="1" applyBorder="1" applyAlignment="1" applyProtection="1">
      <alignment horizontal="center"/>
      <protection hidden="1"/>
    </xf>
    <xf numFmtId="177" fontId="25" fillId="0" borderId="6" xfId="0" applyNumberFormat="1" applyFont="1" applyFill="1" applyBorder="1" applyAlignment="1" applyProtection="1">
      <alignment horizontal="center"/>
      <protection hidden="1"/>
    </xf>
    <xf numFmtId="0" fontId="0" fillId="0" borderId="3" xfId="0" applyNumberFormat="1" applyFont="1" applyFill="1" applyBorder="1" applyAlignment="1" applyProtection="1">
      <alignment horizontal="right" vertical="center"/>
      <protection hidden="1"/>
    </xf>
    <xf numFmtId="0" fontId="7" fillId="0" borderId="3" xfId="0" applyNumberFormat="1" applyFont="1" applyFill="1" applyBorder="1" applyAlignment="1" applyProtection="1">
      <alignment horizontal="left" vertical="top"/>
      <protection hidden="1"/>
    </xf>
    <xf numFmtId="0" fontId="7" fillId="0" borderId="0" xfId="0" applyNumberFormat="1" applyFont="1" applyFill="1" applyBorder="1" applyAlignment="1" applyProtection="1">
      <alignment horizontal="left" vertical="top"/>
      <protection hidden="1"/>
    </xf>
    <xf numFmtId="0" fontId="0" fillId="0" borderId="0" xfId="0" applyNumberFormat="1" applyFill="1" applyBorder="1" applyAlignment="1" applyProtection="1">
      <alignment horizontal="right" vertic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/>
      <protection hidden="1"/>
    </xf>
    <xf numFmtId="191" fontId="9" fillId="0" borderId="2" xfId="0" applyNumberFormat="1" applyFont="1" applyFill="1" applyBorder="1" applyAlignment="1" applyProtection="1">
      <alignment horizontal="center" vertical="center"/>
      <protection hidden="1"/>
    </xf>
    <xf numFmtId="178" fontId="15" fillId="0" borderId="0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NumberFormat="1" applyFont="1" applyFill="1" applyBorder="1" applyAlignment="1" applyProtection="1">
      <alignment horizontal="left" vertical="center"/>
      <protection hidden="1"/>
    </xf>
    <xf numFmtId="0" fontId="7" fillId="0" borderId="0" xfId="0" applyNumberFormat="1" applyFont="1" applyFill="1" applyBorder="1" applyAlignment="1" applyProtection="1">
      <alignment horizontal="left" vertical="center"/>
      <protection hidden="1"/>
    </xf>
    <xf numFmtId="179" fontId="15" fillId="0" borderId="0" xfId="0" applyNumberFormat="1" applyFont="1" applyFill="1" applyBorder="1" applyAlignment="1" applyProtection="1">
      <alignment horizontal="center" vertic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5352717832487564"/>
          <c:y val="8.7719598819897271E-2"/>
          <c:w val="0.81051285133673057"/>
          <c:h val="0.69123043870079071"/>
        </c:manualLayout>
      </c:layout>
      <c:scatterChart>
        <c:scatterStyle val="smoothMarker"/>
        <c:ser>
          <c:idx val="0"/>
          <c:order val="0"/>
          <c:tx>
            <c:strRef>
              <c:f>data!$C$1</c:f>
              <c:strCache>
                <c:ptCount val="1"/>
                <c:pt idx="0">
                  <c:v>f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rgbClr val="FFFFFF"/>
                </a:solidFill>
                <a:ln>
                  <a:solidFill>
                    <a:srgbClr val="666699"/>
                  </a:solidFill>
                  <a:prstDash val="solid"/>
                </a:ln>
              </c:spPr>
            </c:marker>
          </c:dPt>
          <c:dPt>
            <c:idx val="10"/>
            <c:marker>
              <c:symbol val="diamond"/>
              <c:size val="7"/>
              <c:spPr>
                <a:solidFill>
                  <a:srgbClr val="FFFF00"/>
                </a:solidFill>
                <a:ln>
                  <a:solidFill>
                    <a:srgbClr val="666699"/>
                  </a:solidFill>
                  <a:prstDash val="solid"/>
                </a:ln>
              </c:spPr>
            </c:marker>
            <c:spPr>
              <a:ln w="22225" cap="rnd" cmpd="sng">
                <a:solidFill>
                  <a:srgbClr val="666699"/>
                </a:solidFill>
                <a:prstDash val="solid"/>
              </a:ln>
            </c:spPr>
          </c:dPt>
          <c:dPt>
            <c:idx val="20"/>
            <c:marker>
              <c:symbol val="circle"/>
              <c:size val="7"/>
              <c:spPr>
                <a:solidFill>
                  <a:srgbClr val="FFFFFF"/>
                </a:solidFill>
                <a:ln>
                  <a:solidFill>
                    <a:srgbClr val="666699"/>
                  </a:solidFill>
                  <a:prstDash val="solid"/>
                </a:ln>
              </c:spPr>
            </c:marker>
          </c:dPt>
          <c:dLbls>
            <c:dLbl>
              <c:idx val="10"/>
              <c:layout>
                <c:manualLayout>
                  <c:x val="-0.14920296723466869"/>
                  <c:y val="-8.304498269896228E-2"/>
                </c:manualLayout>
              </c:layout>
              <c:spPr>
                <a:ln w="38100" cap="rnd" cmpd="sng">
                  <a:solidFill>
                    <a:srgbClr val="FFFF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zh-CN"/>
                </a:p>
              </c:txPr>
              <c:dLblPos val="r"/>
              <c:showVal val="1"/>
              <c:showCatName val="1"/>
            </c:dLbl>
            <c:delete val="1"/>
          </c:dLbls>
          <c:xVal>
            <c:numRef>
              <c:f>data!$B$2:$B$22</c:f>
              <c:numCache>
                <c:formatCode>General"V"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xVal>
          <c:yVal>
            <c:numRef>
              <c:f>data!$C$2:$C$22</c:f>
              <c:numCache>
                <c:formatCode>0.00"KHz"</c:formatCode>
                <c:ptCount val="21"/>
                <c:pt idx="0">
                  <c:v>0</c:v>
                </c:pt>
                <c:pt idx="1">
                  <c:v>43.981481481481481</c:v>
                </c:pt>
                <c:pt idx="2">
                  <c:v>83.333333333333343</c:v>
                </c:pt>
                <c:pt idx="3">
                  <c:v>118.05555555555557</c:v>
                </c:pt>
                <c:pt idx="4">
                  <c:v>148.14814814814815</c:v>
                </c:pt>
                <c:pt idx="5">
                  <c:v>173.61111111111111</c:v>
                </c:pt>
                <c:pt idx="6">
                  <c:v>194.44444444444446</c:v>
                </c:pt>
                <c:pt idx="7">
                  <c:v>210.64814814814815</c:v>
                </c:pt>
                <c:pt idx="8">
                  <c:v>222.2222222222222</c:v>
                </c:pt>
                <c:pt idx="9">
                  <c:v>229.16666666666666</c:v>
                </c:pt>
                <c:pt idx="10">
                  <c:v>231.4814814814815</c:v>
                </c:pt>
                <c:pt idx="11">
                  <c:v>229.16666666666666</c:v>
                </c:pt>
                <c:pt idx="12">
                  <c:v>222.2222222222222</c:v>
                </c:pt>
                <c:pt idx="13">
                  <c:v>210.64814814814815</c:v>
                </c:pt>
                <c:pt idx="14">
                  <c:v>194.44444444444446</c:v>
                </c:pt>
                <c:pt idx="15">
                  <c:v>173.61111111111111</c:v>
                </c:pt>
                <c:pt idx="16">
                  <c:v>148.14814814814815</c:v>
                </c:pt>
                <c:pt idx="17">
                  <c:v>118.05555555555557</c:v>
                </c:pt>
                <c:pt idx="18">
                  <c:v>83.333333333333343</c:v>
                </c:pt>
                <c:pt idx="19">
                  <c:v>43.981481481481481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>
              <a:noFill/>
            </a:ln>
          </c:spPr>
          <c:marker>
            <c:symbol val="triangle"/>
            <c:size val="8"/>
            <c:spPr>
              <a:solidFill>
                <a:srgbClr val="92D050"/>
              </a:solidFill>
            </c:spPr>
          </c:marker>
          <c:dPt>
            <c:idx val="0"/>
            <c:marker>
              <c:spPr>
                <a:solidFill>
                  <a:srgbClr val="00B050"/>
                </a:solidFill>
              </c:spPr>
            </c:marker>
          </c:dPt>
          <c:dLbls>
            <c:dLbl>
              <c:idx val="0"/>
              <c:layout>
                <c:manualLayout>
                  <c:x val="-1.6578107470518747E-2"/>
                  <c:y val="6.9204152249134954E-2"/>
                </c:manualLayout>
              </c:layout>
              <c:spPr>
                <a:ln w="38100" cap="rnd" cmpd="sng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zh-CN"/>
                </a:p>
              </c:txPr>
              <c:dLblPos val="r"/>
              <c:showVal val="1"/>
              <c:showCatName val="1"/>
            </c:dLbl>
            <c:dLbl>
              <c:idx val="1"/>
              <c:layout>
                <c:manualLayout>
                  <c:x val="1.1051926606702183E-2"/>
                  <c:y val="-4.6136101499423314E-2"/>
                </c:manualLayout>
              </c:layout>
              <c:spPr>
                <a:ln w="38100" cap="rnd" cmpd="sng">
                  <a:solidFill>
                    <a:srgbClr val="92D05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zh-CN"/>
                </a:p>
              </c:txPr>
              <c:dLblPos val="r"/>
              <c:showVal val="1"/>
              <c:showCatName val="1"/>
            </c:dLbl>
            <c:spPr>
              <a:ln w="38100" cap="rnd" cmpd="sng">
                <a:solidFill>
                  <a:srgbClr val="92D050"/>
                </a:solidFill>
              </a:ln>
            </c:spPr>
            <c:dLblPos val="r"/>
            <c:showVal val="1"/>
            <c:showCatName val="1"/>
          </c:dLbls>
          <c:xVal>
            <c:numRef>
              <c:f>data!$B$23:$B$24</c:f>
              <c:numCache>
                <c:formatCode>General"V"</c:formatCode>
                <c:ptCount val="2"/>
                <c:pt idx="0">
                  <c:v>20</c:v>
                </c:pt>
                <c:pt idx="1">
                  <c:v>60</c:v>
                </c:pt>
              </c:numCache>
            </c:numRef>
          </c:xVal>
          <c:yVal>
            <c:numRef>
              <c:f>data!$C$23:$C$24</c:f>
              <c:numCache>
                <c:formatCode>0.00"KHz"</c:formatCode>
                <c:ptCount val="2"/>
                <c:pt idx="0">
                  <c:v>148.14814814814815</c:v>
                </c:pt>
                <c:pt idx="1">
                  <c:v>222.2222222222222</c:v>
                </c:pt>
              </c:numCache>
            </c:numRef>
          </c:yVal>
          <c:smooth val="1"/>
        </c:ser>
        <c:axId val="68522368"/>
        <c:axId val="68524288"/>
      </c:scatterChart>
      <c:valAx>
        <c:axId val="685223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n-US" altLang="en-US"/>
                  <a:t>Vo</a:t>
                </a:r>
              </a:p>
            </c:rich>
          </c:tx>
          <c:layout>
            <c:manualLayout>
              <c:xMode val="edge"/>
              <c:yMode val="edge"/>
              <c:x val="0.54495231664506671"/>
              <c:y val="0.87719603711507887"/>
            </c:manualLayout>
          </c:layout>
          <c:spPr>
            <a:noFill/>
            <a:ln w="25400">
              <a:noFill/>
            </a:ln>
          </c:spPr>
        </c:title>
        <c:numFmt formatCode="General&quot;V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68524288"/>
        <c:crosses val="autoZero"/>
        <c:crossBetween val="midCat"/>
      </c:valAx>
      <c:valAx>
        <c:axId val="685242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n-US" altLang="en-US"/>
                  <a:t>f</a:t>
                </a:r>
              </a:p>
            </c:rich>
          </c:tx>
          <c:layout>
            <c:manualLayout>
              <c:xMode val="edge"/>
              <c:yMode val="edge"/>
              <c:x val="2.2130013831258646E-2"/>
              <c:y val="0.41052789176000892"/>
            </c:manualLayout>
          </c:layout>
          <c:spPr>
            <a:noFill/>
            <a:ln w="25400">
              <a:noFill/>
            </a:ln>
          </c:spPr>
        </c:title>
        <c:numFmt formatCode="0.00&quot;KHz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685223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178" r="0.75000000000000178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5352717832487564"/>
          <c:y val="8.7719598819897271E-2"/>
          <c:w val="0.81051285133673057"/>
          <c:h val="0.69123043870079071"/>
        </c:manualLayout>
      </c:layout>
      <c:scatterChart>
        <c:scatterStyle val="smoothMarker"/>
        <c:ser>
          <c:idx val="0"/>
          <c:order val="0"/>
          <c:tx>
            <c:strRef>
              <c:f>data!$H$1</c:f>
              <c:strCache>
                <c:ptCount val="1"/>
                <c:pt idx="0">
                  <c:v>f</c:v>
                </c:pt>
              </c:strCache>
            </c:strRef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rgbClr val="FFFFFF"/>
                </a:solidFill>
                <a:ln>
                  <a:solidFill>
                    <a:srgbClr val="666699"/>
                  </a:solidFill>
                  <a:prstDash val="solid"/>
                </a:ln>
              </c:spPr>
            </c:marker>
          </c:dPt>
          <c:dPt>
            <c:idx val="10"/>
            <c:marker>
              <c:symbol val="diamond"/>
              <c:size val="7"/>
              <c:spPr>
                <a:solidFill>
                  <a:srgbClr val="FFFF00"/>
                </a:solidFill>
                <a:ln>
                  <a:solidFill>
                    <a:srgbClr val="666699"/>
                  </a:solidFill>
                  <a:prstDash val="solid"/>
                </a:ln>
              </c:spPr>
            </c:marker>
            <c:spPr>
              <a:ln w="22225" cap="rnd" cmpd="sng">
                <a:solidFill>
                  <a:srgbClr val="666699"/>
                </a:solidFill>
                <a:prstDash val="solid"/>
              </a:ln>
            </c:spPr>
          </c:dPt>
          <c:dPt>
            <c:idx val="20"/>
            <c:marker>
              <c:symbol val="circle"/>
              <c:size val="7"/>
              <c:spPr>
                <a:solidFill>
                  <a:srgbClr val="FFFFFF"/>
                </a:solidFill>
                <a:ln>
                  <a:solidFill>
                    <a:srgbClr val="666699"/>
                  </a:solidFill>
                  <a:prstDash val="solid"/>
                </a:ln>
              </c:spPr>
            </c:marker>
          </c:dPt>
          <c:dLbls>
            <c:dLbl>
              <c:idx val="10"/>
              <c:layout>
                <c:manualLayout>
                  <c:x val="-0.14920296723466869"/>
                  <c:y val="-8.3044982698962336E-2"/>
                </c:manualLayout>
              </c:layout>
              <c:spPr>
                <a:ln w="38100" cap="rnd" cmpd="sng">
                  <a:solidFill>
                    <a:srgbClr val="FFFF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zh-CN"/>
                </a:p>
              </c:txPr>
              <c:dLblPos val="r"/>
              <c:showVal val="1"/>
              <c:showCatName val="1"/>
            </c:dLbl>
            <c:delete val="1"/>
          </c:dLbls>
          <c:xVal>
            <c:numRef>
              <c:f>data!$G$2:$G$22</c:f>
              <c:numCache>
                <c:formatCode>General"V"</c:formatCode>
                <c:ptCount val="21"/>
                <c:pt idx="0">
                  <c:v>0</c:v>
                </c:pt>
                <c:pt idx="1">
                  <c:v>3.75</c:v>
                </c:pt>
                <c:pt idx="2">
                  <c:v>7.5</c:v>
                </c:pt>
                <c:pt idx="3">
                  <c:v>11.25</c:v>
                </c:pt>
                <c:pt idx="4">
                  <c:v>15</c:v>
                </c:pt>
                <c:pt idx="5">
                  <c:v>18.75</c:v>
                </c:pt>
                <c:pt idx="6">
                  <c:v>22.5</c:v>
                </c:pt>
                <c:pt idx="7">
                  <c:v>26.25</c:v>
                </c:pt>
                <c:pt idx="8">
                  <c:v>30</c:v>
                </c:pt>
                <c:pt idx="9">
                  <c:v>33.75</c:v>
                </c:pt>
                <c:pt idx="10">
                  <c:v>37.5</c:v>
                </c:pt>
                <c:pt idx="11">
                  <c:v>41.25</c:v>
                </c:pt>
                <c:pt idx="12">
                  <c:v>45</c:v>
                </c:pt>
                <c:pt idx="13">
                  <c:v>48.75</c:v>
                </c:pt>
                <c:pt idx="14">
                  <c:v>52.5</c:v>
                </c:pt>
                <c:pt idx="15">
                  <c:v>56.25</c:v>
                </c:pt>
                <c:pt idx="16">
                  <c:v>60</c:v>
                </c:pt>
                <c:pt idx="17">
                  <c:v>63.75</c:v>
                </c:pt>
                <c:pt idx="18">
                  <c:v>67.5</c:v>
                </c:pt>
                <c:pt idx="19">
                  <c:v>71.25</c:v>
                </c:pt>
                <c:pt idx="20">
                  <c:v>75</c:v>
                </c:pt>
              </c:numCache>
            </c:numRef>
          </c:xVal>
          <c:yVal>
            <c:numRef>
              <c:f>data!$H$2:$H$22</c:f>
              <c:numCache>
                <c:formatCode>0.00"KHz"</c:formatCode>
                <c:ptCount val="21"/>
                <c:pt idx="0">
                  <c:v>0</c:v>
                </c:pt>
                <c:pt idx="1">
                  <c:v>32.986111111111107</c:v>
                </c:pt>
                <c:pt idx="2">
                  <c:v>62.499999999999986</c:v>
                </c:pt>
                <c:pt idx="3">
                  <c:v>88.541666666666657</c:v>
                </c:pt>
                <c:pt idx="4">
                  <c:v>111.1111111111111</c:v>
                </c:pt>
                <c:pt idx="5">
                  <c:v>130.20833333333331</c:v>
                </c:pt>
                <c:pt idx="6">
                  <c:v>145.83333333333331</c:v>
                </c:pt>
                <c:pt idx="7">
                  <c:v>157.98611111111111</c:v>
                </c:pt>
                <c:pt idx="8">
                  <c:v>166.66666666666666</c:v>
                </c:pt>
                <c:pt idx="9">
                  <c:v>171.875</c:v>
                </c:pt>
                <c:pt idx="10">
                  <c:v>173.61111111111111</c:v>
                </c:pt>
                <c:pt idx="11">
                  <c:v>171.875</c:v>
                </c:pt>
                <c:pt idx="12">
                  <c:v>166.66666666666666</c:v>
                </c:pt>
                <c:pt idx="13">
                  <c:v>157.98611111111111</c:v>
                </c:pt>
                <c:pt idx="14">
                  <c:v>145.83333333333331</c:v>
                </c:pt>
                <c:pt idx="15">
                  <c:v>130.20833333333331</c:v>
                </c:pt>
                <c:pt idx="16">
                  <c:v>111.1111111111111</c:v>
                </c:pt>
                <c:pt idx="17">
                  <c:v>88.541666666666657</c:v>
                </c:pt>
                <c:pt idx="18">
                  <c:v>62.499999999999986</c:v>
                </c:pt>
                <c:pt idx="19">
                  <c:v>32.986111111111107</c:v>
                </c:pt>
                <c:pt idx="20">
                  <c:v>0</c:v>
                </c:pt>
              </c:numCache>
            </c:numRef>
          </c:yVal>
          <c:smooth val="1"/>
        </c:ser>
        <c:ser>
          <c:idx val="1"/>
          <c:order val="1"/>
          <c:spPr>
            <a:ln>
              <a:noFill/>
            </a:ln>
          </c:spPr>
          <c:marker>
            <c:symbol val="triangle"/>
            <c:size val="8"/>
            <c:spPr>
              <a:solidFill>
                <a:srgbClr val="92D050"/>
              </a:solidFill>
            </c:spPr>
          </c:marker>
          <c:dPt>
            <c:idx val="0"/>
            <c:marker>
              <c:spPr>
                <a:solidFill>
                  <a:srgbClr val="00B050"/>
                </a:solidFill>
              </c:spPr>
            </c:marker>
          </c:dPt>
          <c:dLbls>
            <c:dLbl>
              <c:idx val="0"/>
              <c:layout>
                <c:manualLayout>
                  <c:x val="-1.6578107470518747E-2"/>
                  <c:y val="6.9204152249134954E-2"/>
                </c:manualLayout>
              </c:layout>
              <c:spPr>
                <a:ln w="38100" cap="rnd" cmpd="sng">
                  <a:solidFill>
                    <a:srgbClr val="00B05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zh-CN"/>
                </a:p>
              </c:txPr>
              <c:dLblPos val="r"/>
              <c:showVal val="1"/>
              <c:showCatName val="1"/>
            </c:dLbl>
            <c:dLbl>
              <c:idx val="1"/>
              <c:layout>
                <c:manualLayout>
                  <c:x val="1.1051926606702183E-2"/>
                  <c:y val="-4.6136101499423314E-2"/>
                </c:manualLayout>
              </c:layout>
              <c:spPr>
                <a:ln w="38100" cap="rnd" cmpd="sng">
                  <a:solidFill>
                    <a:srgbClr val="92D050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zh-CN"/>
                </a:p>
              </c:txPr>
              <c:dLblPos val="r"/>
              <c:showVal val="1"/>
              <c:showCatName val="1"/>
            </c:dLbl>
            <c:spPr>
              <a:ln w="38100" cap="rnd" cmpd="sng">
                <a:solidFill>
                  <a:srgbClr val="92D050"/>
                </a:solidFill>
              </a:ln>
            </c:spPr>
            <c:dLblPos val="r"/>
            <c:showVal val="1"/>
            <c:showCatName val="1"/>
          </c:dLbls>
          <c:xVal>
            <c:numRef>
              <c:f>data!$G$23:$G$24</c:f>
              <c:numCache>
                <c:formatCode>General"V"</c:formatCode>
                <c:ptCount val="2"/>
                <c:pt idx="0">
                  <c:v>20</c:v>
                </c:pt>
                <c:pt idx="1">
                  <c:v>60</c:v>
                </c:pt>
              </c:numCache>
            </c:numRef>
          </c:xVal>
          <c:yVal>
            <c:numRef>
              <c:f>data!$H$23:$H$24</c:f>
              <c:numCache>
                <c:formatCode>0.00"KHz"</c:formatCode>
                <c:ptCount val="2"/>
                <c:pt idx="0">
                  <c:v>135.80246913580245</c:v>
                </c:pt>
                <c:pt idx="1">
                  <c:v>111.1111111111111</c:v>
                </c:pt>
              </c:numCache>
            </c:numRef>
          </c:yVal>
          <c:smooth val="1"/>
        </c:ser>
        <c:axId val="75863168"/>
        <c:axId val="90091520"/>
      </c:scatterChart>
      <c:valAx>
        <c:axId val="7586316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n-US" altLang="en-US"/>
                  <a:t>Vo</a:t>
                </a:r>
              </a:p>
            </c:rich>
          </c:tx>
          <c:layout>
            <c:manualLayout>
              <c:xMode val="edge"/>
              <c:yMode val="edge"/>
              <c:x val="0.54495231664506671"/>
              <c:y val="0.87719603711507887"/>
            </c:manualLayout>
          </c:layout>
          <c:spPr>
            <a:noFill/>
            <a:ln w="25400">
              <a:noFill/>
            </a:ln>
          </c:spPr>
        </c:title>
        <c:numFmt formatCode="General&quot;V&quot;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90091520"/>
        <c:crosses val="autoZero"/>
        <c:crossBetween val="midCat"/>
      </c:valAx>
      <c:valAx>
        <c:axId val="90091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宋体"/>
                    <a:ea typeface="宋体"/>
                    <a:cs typeface="宋体"/>
                  </a:defRPr>
                </a:pPr>
                <a:r>
                  <a:rPr lang="en-US" altLang="en-US"/>
                  <a:t>f</a:t>
                </a:r>
              </a:p>
            </c:rich>
          </c:tx>
          <c:layout>
            <c:manualLayout>
              <c:xMode val="edge"/>
              <c:yMode val="edge"/>
              <c:x val="2.2130013831258646E-2"/>
              <c:y val="0.41052789176000892"/>
            </c:manualLayout>
          </c:layout>
          <c:spPr>
            <a:noFill/>
            <a:ln w="25400">
              <a:noFill/>
            </a:ln>
          </c:spPr>
        </c:title>
        <c:numFmt formatCode="0.00&quot;KHz&quot;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7586316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宋体"/>
          <a:ea typeface="宋体"/>
          <a:cs typeface="宋体"/>
        </a:defRPr>
      </a:pPr>
      <a:endParaRPr lang="zh-CN"/>
    </a:p>
  </c:txPr>
  <c:printSettings>
    <c:headerFooter alignWithMargins="0"/>
    <c:pageMargins b="1" l="0.750000000000002" r="0.750000000000002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6</xdr:row>
      <xdr:rowOff>200025</xdr:rowOff>
    </xdr:from>
    <xdr:to>
      <xdr:col>9</xdr:col>
      <xdr:colOff>390525</xdr:colOff>
      <xdr:row>6</xdr:row>
      <xdr:rowOff>200025</xdr:rowOff>
    </xdr:to>
    <xdr:sp macro="" textlink="">
      <xdr:nvSpPr>
        <xdr:cNvPr id="1057" name="直接连接符 15"/>
        <xdr:cNvSpPr>
          <a:spLocks noChangeShapeType="1"/>
        </xdr:cNvSpPr>
      </xdr:nvSpPr>
      <xdr:spPr bwMode="auto">
        <a:xfrm flipH="1">
          <a:off x="200025" y="1314450"/>
          <a:ext cx="6410325" cy="0"/>
        </a:xfrm>
        <a:prstGeom prst="line">
          <a:avLst/>
        </a:prstGeom>
        <a:noFill/>
        <a:ln w="12700">
          <a:solidFill>
            <a:srgbClr val="9BBB59"/>
          </a:solidFill>
          <a:round/>
          <a:headEnd/>
          <a:tailEnd/>
        </a:ln>
      </xdr:spPr>
    </xdr:sp>
    <xdr:clientData/>
  </xdr:twoCellAnchor>
  <xdr:twoCellAnchor>
    <xdr:from>
      <xdr:col>9</xdr:col>
      <xdr:colOff>371475</xdr:colOff>
      <xdr:row>6</xdr:row>
      <xdr:rowOff>200025</xdr:rowOff>
    </xdr:from>
    <xdr:to>
      <xdr:col>9</xdr:col>
      <xdr:colOff>381000</xdr:colOff>
      <xdr:row>11</xdr:row>
      <xdr:rowOff>123825</xdr:rowOff>
    </xdr:to>
    <xdr:sp macro="" textlink="">
      <xdr:nvSpPr>
        <xdr:cNvPr id="1058" name="直接连接符 16"/>
        <xdr:cNvSpPr>
          <a:spLocks noChangeShapeType="1"/>
        </xdr:cNvSpPr>
      </xdr:nvSpPr>
      <xdr:spPr bwMode="auto">
        <a:xfrm rot="5400000" flipH="1" flipV="1">
          <a:off x="6100763" y="1804987"/>
          <a:ext cx="990600" cy="9525"/>
        </a:xfrm>
        <a:prstGeom prst="line">
          <a:avLst/>
        </a:prstGeom>
        <a:noFill/>
        <a:ln w="12700">
          <a:solidFill>
            <a:srgbClr val="9BBB59"/>
          </a:solidFill>
          <a:round/>
          <a:headEnd/>
          <a:tailEnd/>
        </a:ln>
      </xdr:spPr>
    </xdr:sp>
    <xdr:clientData/>
  </xdr:twoCellAnchor>
  <xdr:twoCellAnchor>
    <xdr:from>
      <xdr:col>0</xdr:col>
      <xdr:colOff>409575</xdr:colOff>
      <xdr:row>51</xdr:row>
      <xdr:rowOff>85725</xdr:rowOff>
    </xdr:from>
    <xdr:to>
      <xdr:col>8</xdr:col>
      <xdr:colOff>219075</xdr:colOff>
      <xdr:row>64</xdr:row>
      <xdr:rowOff>9525</xdr:rowOff>
    </xdr:to>
    <xdr:pic>
      <xdr:nvPicPr>
        <xdr:cNvPr id="105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0496550"/>
          <a:ext cx="5229225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21</xdr:row>
      <xdr:rowOff>47625</xdr:rowOff>
    </xdr:from>
    <xdr:to>
      <xdr:col>9</xdr:col>
      <xdr:colOff>752475</xdr:colOff>
      <xdr:row>34</xdr:row>
      <xdr:rowOff>28575</xdr:rowOff>
    </xdr:to>
    <xdr:graphicFrame macro="">
      <xdr:nvGraphicFramePr>
        <xdr:cNvPr id="1060" name="图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11</xdr:row>
      <xdr:rowOff>123825</xdr:rowOff>
    </xdr:from>
    <xdr:to>
      <xdr:col>9</xdr:col>
      <xdr:colOff>381000</xdr:colOff>
      <xdr:row>11</xdr:row>
      <xdr:rowOff>123825</xdr:rowOff>
    </xdr:to>
    <xdr:sp macro="" textlink="">
      <xdr:nvSpPr>
        <xdr:cNvPr id="1061" name="直接连接符 15"/>
        <xdr:cNvSpPr>
          <a:spLocks noChangeShapeType="1"/>
        </xdr:cNvSpPr>
      </xdr:nvSpPr>
      <xdr:spPr bwMode="auto">
        <a:xfrm flipH="1">
          <a:off x="190500" y="2305050"/>
          <a:ext cx="6410325" cy="0"/>
        </a:xfrm>
        <a:prstGeom prst="line">
          <a:avLst/>
        </a:prstGeom>
        <a:noFill/>
        <a:ln w="12700">
          <a:solidFill>
            <a:srgbClr val="9BBB59"/>
          </a:solidFill>
          <a:round/>
          <a:headEnd/>
          <a:tailEnd/>
        </a:ln>
      </xdr:spPr>
    </xdr:sp>
    <xdr:clientData/>
  </xdr:twoCellAnchor>
  <xdr:twoCellAnchor>
    <xdr:from>
      <xdr:col>0</xdr:col>
      <xdr:colOff>180975</xdr:colOff>
      <xdr:row>6</xdr:row>
      <xdr:rowOff>200025</xdr:rowOff>
    </xdr:from>
    <xdr:to>
      <xdr:col>0</xdr:col>
      <xdr:colOff>190500</xdr:colOff>
      <xdr:row>11</xdr:row>
      <xdr:rowOff>123825</xdr:rowOff>
    </xdr:to>
    <xdr:sp macro="" textlink="">
      <xdr:nvSpPr>
        <xdr:cNvPr id="1062" name="直接连接符 16"/>
        <xdr:cNvSpPr>
          <a:spLocks noChangeShapeType="1"/>
        </xdr:cNvSpPr>
      </xdr:nvSpPr>
      <xdr:spPr bwMode="auto">
        <a:xfrm rot="5400000" flipH="1" flipV="1">
          <a:off x="-309562" y="1804987"/>
          <a:ext cx="990600" cy="9525"/>
        </a:xfrm>
        <a:prstGeom prst="line">
          <a:avLst/>
        </a:prstGeom>
        <a:noFill/>
        <a:ln w="12700">
          <a:solidFill>
            <a:srgbClr val="9BBB59"/>
          </a:solidFill>
          <a:round/>
          <a:headEnd/>
          <a:tailEnd/>
        </a:ln>
      </xdr:spPr>
    </xdr:sp>
    <xdr:clientData/>
  </xdr:twoCellAnchor>
  <xdr:twoCellAnchor>
    <xdr:from>
      <xdr:col>0</xdr:col>
      <xdr:colOff>85725</xdr:colOff>
      <xdr:row>36</xdr:row>
      <xdr:rowOff>47625</xdr:rowOff>
    </xdr:from>
    <xdr:to>
      <xdr:col>9</xdr:col>
      <xdr:colOff>752475</xdr:colOff>
      <xdr:row>49</xdr:row>
      <xdr:rowOff>28575</xdr:rowOff>
    </xdr:to>
    <xdr:graphicFrame macro="">
      <xdr:nvGraphicFramePr>
        <xdr:cNvPr id="1063" name="图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71"/>
  <sheetViews>
    <sheetView showGridLines="0" tabSelected="1" view="pageBreakPreview" zoomScale="130" zoomScaleSheetLayoutView="130" workbookViewId="0">
      <selection activeCell="C1" sqref="C1:I2"/>
    </sheetView>
  </sheetViews>
  <sheetFormatPr defaultColWidth="9" defaultRowHeight="16.5" customHeight="1"/>
  <cols>
    <col min="1" max="1" width="6.5" style="5" customWidth="1"/>
    <col min="2" max="2" width="10.625" style="5" customWidth="1"/>
    <col min="3" max="3" width="12.375" style="10" customWidth="1"/>
    <col min="4" max="4" width="7.625" style="4" customWidth="1"/>
    <col min="5" max="5" width="7" style="4" customWidth="1"/>
    <col min="6" max="6" width="8.75" style="5" customWidth="1"/>
    <col min="7" max="7" width="10.625" style="5" customWidth="1"/>
    <col min="8" max="8" width="7.625" style="10" customWidth="1"/>
    <col min="9" max="9" width="10.5" style="9" customWidth="1"/>
    <col min="10" max="10" width="11" style="5" customWidth="1"/>
  </cols>
  <sheetData>
    <row r="1" spans="1:12" ht="16.5" customHeight="1">
      <c r="A1" s="113"/>
      <c r="B1" s="114"/>
      <c r="C1" s="115" t="s">
        <v>52</v>
      </c>
      <c r="D1" s="115"/>
      <c r="E1" s="115"/>
      <c r="F1" s="115"/>
      <c r="G1" s="115"/>
      <c r="H1" s="115"/>
      <c r="I1" s="115"/>
      <c r="J1" s="1" t="s">
        <v>0</v>
      </c>
    </row>
    <row r="2" spans="1:12" ht="17.25" customHeight="1">
      <c r="A2" s="110"/>
      <c r="B2" s="111"/>
      <c r="C2" s="116"/>
      <c r="D2" s="116"/>
      <c r="E2" s="116"/>
      <c r="F2" s="116"/>
      <c r="G2" s="116"/>
      <c r="H2" s="116"/>
      <c r="I2" s="116"/>
      <c r="J2" s="2" t="s">
        <v>49</v>
      </c>
    </row>
    <row r="3" spans="1:12" ht="13.5">
      <c r="A3" s="110"/>
      <c r="B3" s="111"/>
      <c r="C3" s="111"/>
      <c r="D3" s="111"/>
      <c r="E3" s="111"/>
      <c r="F3" s="111"/>
      <c r="G3" s="111"/>
      <c r="H3" s="111"/>
      <c r="I3" s="111"/>
      <c r="J3" s="112"/>
    </row>
    <row r="4" spans="1:12" ht="13.5">
      <c r="A4" s="121" t="s">
        <v>1</v>
      </c>
      <c r="B4" s="35" t="s">
        <v>51</v>
      </c>
      <c r="C4" s="33"/>
      <c r="D4" s="34"/>
      <c r="E4" s="33"/>
      <c r="F4" s="33"/>
      <c r="G4" s="34"/>
      <c r="H4" s="33"/>
      <c r="I4" s="33"/>
      <c r="J4" s="3"/>
    </row>
    <row r="5" spans="1:12" ht="13.5">
      <c r="A5" s="121"/>
      <c r="B5" s="86" t="s">
        <v>2</v>
      </c>
      <c r="C5" s="85"/>
      <c r="D5" s="88" t="s">
        <v>3</v>
      </c>
      <c r="E5" s="88"/>
      <c r="F5" s="88"/>
      <c r="G5" s="89" t="s">
        <v>41</v>
      </c>
      <c r="H5" s="89"/>
      <c r="I5" s="89"/>
      <c r="J5" s="3"/>
    </row>
    <row r="6" spans="1:12" ht="13.5">
      <c r="A6" s="110"/>
      <c r="B6" s="111"/>
      <c r="C6" s="111"/>
      <c r="D6" s="111"/>
      <c r="E6" s="111"/>
      <c r="F6" s="111"/>
      <c r="G6" s="111"/>
      <c r="H6" s="111"/>
      <c r="I6" s="111"/>
      <c r="J6" s="112"/>
    </row>
    <row r="7" spans="1:12" ht="18" customHeight="1">
      <c r="A7" s="118" t="s">
        <v>4</v>
      </c>
      <c r="B7" s="119"/>
      <c r="C7" s="119"/>
      <c r="D7" s="119"/>
      <c r="E7" s="119"/>
      <c r="F7" s="119"/>
      <c r="G7" s="119"/>
      <c r="H7" s="119"/>
      <c r="I7" s="119"/>
      <c r="J7" s="3"/>
    </row>
    <row r="8" spans="1:12">
      <c r="A8" s="108" t="s">
        <v>46</v>
      </c>
      <c r="B8" s="120"/>
      <c r="C8" s="85">
        <v>100</v>
      </c>
      <c r="D8" s="4" t="s">
        <v>48</v>
      </c>
      <c r="E8" s="5"/>
      <c r="F8" s="109" t="s">
        <v>5</v>
      </c>
      <c r="G8" s="109"/>
      <c r="H8" s="109"/>
      <c r="I8" s="85">
        <v>60</v>
      </c>
      <c r="J8" s="6" t="s">
        <v>6</v>
      </c>
    </row>
    <row r="9" spans="1:12">
      <c r="A9" s="108" t="s">
        <v>47</v>
      </c>
      <c r="B9" s="109"/>
      <c r="C9" s="85">
        <v>75</v>
      </c>
      <c r="D9" s="4" t="s">
        <v>48</v>
      </c>
      <c r="E9" s="5"/>
      <c r="F9" s="120" t="s">
        <v>50</v>
      </c>
      <c r="G9" s="109"/>
      <c r="H9" s="109"/>
      <c r="I9" s="85">
        <v>20</v>
      </c>
      <c r="J9" s="6" t="s">
        <v>6</v>
      </c>
    </row>
    <row r="10" spans="1:12">
      <c r="A10" s="117" t="s">
        <v>7</v>
      </c>
      <c r="B10" s="109"/>
      <c r="C10" s="85">
        <v>95</v>
      </c>
      <c r="D10" s="7" t="s">
        <v>8</v>
      </c>
      <c r="E10" s="5"/>
      <c r="F10" s="109" t="s">
        <v>10</v>
      </c>
      <c r="G10" s="109"/>
      <c r="H10" s="109"/>
      <c r="I10" s="85">
        <v>500</v>
      </c>
      <c r="J10" s="6" t="s">
        <v>11</v>
      </c>
    </row>
    <row r="11" spans="1:12">
      <c r="A11" s="108" t="s">
        <v>45</v>
      </c>
      <c r="B11" s="109"/>
      <c r="C11" s="85">
        <v>2.7</v>
      </c>
      <c r="D11" s="4" t="s">
        <v>9</v>
      </c>
      <c r="E11" s="5"/>
      <c r="F11" s="109" t="s">
        <v>12</v>
      </c>
      <c r="G11" s="109"/>
      <c r="H11" s="109"/>
      <c r="I11" s="85">
        <v>30</v>
      </c>
      <c r="J11" s="65" t="s">
        <v>8</v>
      </c>
    </row>
    <row r="12" spans="1:12">
      <c r="B12" s="94"/>
      <c r="E12" s="5"/>
      <c r="F12" s="109"/>
      <c r="G12" s="109"/>
      <c r="H12" s="109"/>
      <c r="I12" s="78"/>
      <c r="J12" s="68"/>
    </row>
    <row r="13" spans="1:12" ht="13.5">
      <c r="A13" s="110"/>
      <c r="B13" s="111"/>
      <c r="C13" s="111"/>
      <c r="D13" s="111"/>
      <c r="E13" s="111"/>
      <c r="F13" s="111"/>
      <c r="G13" s="111"/>
      <c r="H13" s="111"/>
      <c r="I13" s="111"/>
      <c r="J13" s="3"/>
    </row>
    <row r="14" spans="1:12">
      <c r="A14" s="124" t="s">
        <v>13</v>
      </c>
      <c r="B14" s="125"/>
      <c r="C14" s="125"/>
      <c r="D14" s="125"/>
      <c r="E14" s="125"/>
    </row>
    <row r="15" spans="1:12">
      <c r="A15" s="117" t="s">
        <v>14</v>
      </c>
      <c r="B15" s="109"/>
      <c r="C15" s="87">
        <f>I8/C8*100</f>
        <v>60</v>
      </c>
      <c r="D15" s="7" t="s">
        <v>8</v>
      </c>
      <c r="E15" s="58"/>
      <c r="F15" s="109" t="s">
        <v>15</v>
      </c>
      <c r="G15" s="109"/>
      <c r="H15" s="109"/>
      <c r="I15" s="87">
        <f>I10+0.5*C19</f>
        <v>775</v>
      </c>
      <c r="J15" s="8" t="s">
        <v>11</v>
      </c>
    </row>
    <row r="16" spans="1:12">
      <c r="A16" s="109" t="s">
        <v>16</v>
      </c>
      <c r="B16" s="109"/>
      <c r="C16" s="87">
        <f>I10*I8/1000</f>
        <v>30</v>
      </c>
      <c r="D16" s="4" t="s">
        <v>17</v>
      </c>
      <c r="F16" s="109" t="s">
        <v>18</v>
      </c>
      <c r="G16" s="109"/>
      <c r="H16" s="109"/>
      <c r="I16" s="87">
        <f>(I10^2+C19^2/12)^0.5</f>
        <v>524.60302451790471</v>
      </c>
      <c r="J16" s="8" t="s">
        <v>11</v>
      </c>
      <c r="L16" s="54"/>
    </row>
    <row r="17" spans="1:10">
      <c r="A17" s="109" t="s">
        <v>19</v>
      </c>
      <c r="B17" s="109"/>
      <c r="C17" s="87">
        <f>I10*I9/1000</f>
        <v>10</v>
      </c>
      <c r="D17" s="4" t="s">
        <v>17</v>
      </c>
      <c r="F17" s="109" t="s">
        <v>20</v>
      </c>
      <c r="G17" s="109"/>
      <c r="H17" s="109"/>
      <c r="I17" s="87">
        <f>I60*C19/(C8-I9)</f>
        <v>1.35</v>
      </c>
      <c r="J17" s="8" t="s">
        <v>9</v>
      </c>
    </row>
    <row r="18" spans="1:10">
      <c r="A18" s="117" t="s">
        <v>21</v>
      </c>
      <c r="B18" s="109"/>
      <c r="C18" s="87">
        <f>C16*C10/100</f>
        <v>28.5</v>
      </c>
      <c r="D18" s="4" t="s">
        <v>22</v>
      </c>
      <c r="F18" s="109" t="s">
        <v>23</v>
      </c>
      <c r="G18" s="109"/>
      <c r="H18" s="109"/>
      <c r="I18" s="87">
        <f>I60*C19/I9</f>
        <v>5.4</v>
      </c>
      <c r="J18" s="8" t="s">
        <v>9</v>
      </c>
    </row>
    <row r="19" spans="1:10">
      <c r="A19" s="117" t="s">
        <v>24</v>
      </c>
      <c r="B19" s="109"/>
      <c r="C19" s="87">
        <f>1.1*I10</f>
        <v>550</v>
      </c>
      <c r="D19" s="4" t="s">
        <v>11</v>
      </c>
      <c r="F19" s="109" t="s">
        <v>25</v>
      </c>
      <c r="G19" s="109"/>
      <c r="H19" s="109"/>
      <c r="I19" s="87">
        <f>I60*C19/I8</f>
        <v>1.8</v>
      </c>
      <c r="J19" s="8" t="s">
        <v>9</v>
      </c>
    </row>
    <row r="20" spans="1:10" s="100" customFormat="1">
      <c r="A20" s="95"/>
      <c r="B20" s="96"/>
      <c r="C20" s="97"/>
      <c r="D20" s="98"/>
      <c r="E20" s="98"/>
      <c r="F20" s="96"/>
      <c r="G20" s="96"/>
      <c r="H20" s="96"/>
      <c r="I20" s="97"/>
      <c r="J20" s="99"/>
    </row>
    <row r="21" spans="1:10">
      <c r="A21" s="79" t="str">
        <f>C8&amp;"V工作频率"</f>
        <v>100V工作频率</v>
      </c>
      <c r="C21" s="57"/>
      <c r="E21" s="66"/>
      <c r="F21" s="109"/>
      <c r="G21" s="109"/>
      <c r="H21" s="109"/>
      <c r="I21" s="57"/>
      <c r="J21" s="8"/>
    </row>
    <row r="22" spans="1:10">
      <c r="A22" s="56"/>
      <c r="B22" s="57"/>
      <c r="C22" s="57"/>
      <c r="E22" s="66"/>
      <c r="F22" s="57"/>
      <c r="G22" s="57"/>
      <c r="H22" s="57"/>
      <c r="I22" s="57"/>
      <c r="J22" s="8"/>
    </row>
    <row r="23" spans="1:10">
      <c r="A23" s="56"/>
      <c r="B23" s="57"/>
      <c r="C23" s="57"/>
      <c r="E23" s="66"/>
      <c r="F23" s="57"/>
      <c r="G23" s="57"/>
      <c r="H23" s="57"/>
      <c r="I23" s="57"/>
      <c r="J23" s="8"/>
    </row>
    <row r="24" spans="1:10">
      <c r="A24" s="56"/>
      <c r="B24" s="57"/>
      <c r="C24" s="57"/>
      <c r="E24" s="66"/>
      <c r="F24" s="57"/>
      <c r="G24" s="57"/>
      <c r="H24" s="57"/>
      <c r="I24" s="57"/>
      <c r="J24" s="8"/>
    </row>
    <row r="25" spans="1:10">
      <c r="A25" s="56"/>
      <c r="B25" s="57"/>
      <c r="C25" s="57"/>
      <c r="E25" s="66"/>
    </row>
    <row r="26" spans="1:10">
      <c r="A26" s="56"/>
      <c r="B26" s="57"/>
      <c r="C26" s="57"/>
      <c r="E26" s="66"/>
    </row>
    <row r="27" spans="1:10">
      <c r="A27" s="56"/>
      <c r="B27" s="57"/>
      <c r="C27" s="57"/>
      <c r="E27" s="66"/>
    </row>
    <row r="28" spans="1:10">
      <c r="A28" s="56"/>
      <c r="B28" s="57"/>
      <c r="C28" s="57"/>
      <c r="E28" s="66"/>
    </row>
    <row r="29" spans="1:10">
      <c r="A29" s="56"/>
      <c r="B29" s="57"/>
      <c r="C29" s="57"/>
      <c r="E29" s="66"/>
      <c r="F29" s="57"/>
      <c r="G29" s="57"/>
      <c r="H29" s="57"/>
      <c r="I29" s="57"/>
      <c r="J29" s="8"/>
    </row>
    <row r="30" spans="1:10">
      <c r="A30" s="56"/>
      <c r="B30" s="57"/>
      <c r="C30" s="57"/>
      <c r="E30" s="66"/>
      <c r="F30" s="57"/>
      <c r="G30" s="57"/>
      <c r="H30" s="57"/>
      <c r="I30" s="57"/>
      <c r="J30" s="8"/>
    </row>
    <row r="31" spans="1:10">
      <c r="A31" s="56"/>
      <c r="B31" s="57"/>
      <c r="C31" s="57"/>
      <c r="E31" s="66"/>
      <c r="F31" s="57"/>
      <c r="G31" s="57"/>
      <c r="H31" s="57"/>
      <c r="I31" s="57"/>
      <c r="J31" s="8"/>
    </row>
    <row r="32" spans="1:10">
      <c r="A32" s="56"/>
      <c r="B32" s="57"/>
      <c r="C32" s="57"/>
      <c r="E32" s="66"/>
      <c r="F32" s="57"/>
      <c r="G32" s="57"/>
      <c r="H32" s="57"/>
      <c r="I32" s="57"/>
      <c r="J32" s="8"/>
    </row>
    <row r="33" spans="1:10">
      <c r="A33" s="56"/>
      <c r="B33" s="57"/>
      <c r="C33" s="57"/>
      <c r="E33" s="66"/>
      <c r="F33" s="57"/>
      <c r="G33" s="57"/>
      <c r="H33" s="57"/>
      <c r="I33" s="57"/>
      <c r="J33" s="8"/>
    </row>
    <row r="34" spans="1:10">
      <c r="A34" s="56"/>
      <c r="B34" s="57"/>
      <c r="C34" s="57"/>
      <c r="E34" s="66"/>
      <c r="F34" s="57"/>
      <c r="G34" s="57"/>
      <c r="H34" s="57"/>
      <c r="I34" s="57"/>
      <c r="J34" s="8"/>
    </row>
    <row r="35" spans="1:10" ht="13.5">
      <c r="A35" s="110"/>
      <c r="B35" s="111"/>
      <c r="C35" s="111"/>
      <c r="D35" s="111"/>
      <c r="E35" s="111"/>
      <c r="F35" s="111"/>
      <c r="G35" s="111"/>
      <c r="H35" s="111"/>
      <c r="I35" s="111"/>
      <c r="J35" s="3"/>
    </row>
    <row r="36" spans="1:10">
      <c r="A36" s="79" t="str">
        <f>C9&amp;"V工作频率"</f>
        <v>75V工作频率</v>
      </c>
      <c r="C36" s="57"/>
      <c r="E36" s="66"/>
      <c r="F36" s="109"/>
      <c r="G36" s="109"/>
      <c r="H36" s="109"/>
      <c r="I36" s="57"/>
      <c r="J36" s="8"/>
    </row>
    <row r="37" spans="1:10">
      <c r="A37" s="56"/>
      <c r="B37" s="57"/>
      <c r="C37" s="57"/>
      <c r="E37" s="66"/>
      <c r="F37" s="57"/>
      <c r="G37" s="57"/>
      <c r="H37" s="57"/>
      <c r="I37" s="57"/>
      <c r="J37" s="8"/>
    </row>
    <row r="38" spans="1:10">
      <c r="A38" s="56"/>
      <c r="B38" s="57"/>
      <c r="C38" s="57"/>
      <c r="E38" s="66"/>
      <c r="F38" s="57"/>
      <c r="G38" s="57"/>
      <c r="H38" s="57"/>
      <c r="I38" s="57"/>
      <c r="J38" s="8"/>
    </row>
    <row r="39" spans="1:10">
      <c r="A39" s="56"/>
      <c r="B39" s="57"/>
      <c r="C39" s="57"/>
      <c r="E39" s="66"/>
      <c r="F39" s="57"/>
      <c r="G39" s="57"/>
      <c r="H39" s="57"/>
      <c r="I39" s="57"/>
      <c r="J39" s="8"/>
    </row>
    <row r="40" spans="1:10">
      <c r="A40" s="56"/>
      <c r="B40" s="57"/>
      <c r="C40" s="57"/>
      <c r="E40" s="66"/>
    </row>
    <row r="41" spans="1:10">
      <c r="A41" s="56"/>
      <c r="B41" s="57"/>
      <c r="C41" s="57"/>
      <c r="E41" s="66"/>
    </row>
    <row r="42" spans="1:10">
      <c r="A42" s="56"/>
      <c r="B42" s="57"/>
      <c r="C42" s="57"/>
      <c r="E42" s="66"/>
    </row>
    <row r="43" spans="1:10">
      <c r="A43" s="56"/>
      <c r="B43" s="57"/>
      <c r="C43" s="57"/>
      <c r="E43" s="66"/>
    </row>
    <row r="44" spans="1:10">
      <c r="A44" s="56"/>
      <c r="B44" s="57"/>
      <c r="C44" s="57"/>
      <c r="E44" s="66"/>
      <c r="F44" s="57"/>
      <c r="G44" s="57"/>
      <c r="H44" s="57"/>
      <c r="I44" s="57"/>
      <c r="J44" s="8"/>
    </row>
    <row r="45" spans="1:10">
      <c r="A45" s="56"/>
      <c r="B45" s="57"/>
      <c r="C45" s="57"/>
      <c r="E45" s="66"/>
      <c r="F45" s="57"/>
      <c r="G45" s="57"/>
      <c r="H45" s="57"/>
      <c r="I45" s="57"/>
      <c r="J45" s="8"/>
    </row>
    <row r="46" spans="1:10">
      <c r="A46" s="56"/>
      <c r="B46" s="57"/>
      <c r="C46" s="57"/>
      <c r="E46" s="66"/>
      <c r="F46" s="57"/>
      <c r="G46" s="57"/>
      <c r="H46" s="57"/>
      <c r="I46" s="57"/>
      <c r="J46" s="8"/>
    </row>
    <row r="47" spans="1:10">
      <c r="A47" s="56"/>
      <c r="B47" s="57"/>
      <c r="C47" s="57"/>
      <c r="E47" s="66"/>
      <c r="F47" s="57"/>
      <c r="G47" s="57"/>
      <c r="H47" s="57"/>
      <c r="I47" s="57"/>
      <c r="J47" s="8"/>
    </row>
    <row r="48" spans="1:10">
      <c r="A48" s="56"/>
      <c r="B48" s="57"/>
      <c r="C48" s="57"/>
      <c r="E48" s="66"/>
      <c r="F48" s="57"/>
      <c r="G48" s="57"/>
      <c r="H48" s="57"/>
      <c r="I48" s="57"/>
      <c r="J48" s="8"/>
    </row>
    <row r="49" spans="1:11">
      <c r="A49" s="56"/>
      <c r="B49" s="57"/>
      <c r="C49" s="57"/>
      <c r="E49" s="66"/>
      <c r="F49" s="57"/>
      <c r="G49" s="57"/>
      <c r="H49" s="57"/>
      <c r="I49" s="57"/>
      <c r="J49" s="8"/>
    </row>
    <row r="50" spans="1:11" ht="13.5">
      <c r="A50" s="110"/>
      <c r="B50" s="111"/>
      <c r="C50" s="111"/>
      <c r="D50" s="111"/>
      <c r="E50" s="111"/>
      <c r="F50" s="111"/>
      <c r="G50" s="111"/>
      <c r="H50" s="111"/>
      <c r="I50" s="111"/>
      <c r="J50" s="3"/>
    </row>
    <row r="51" spans="1:11" ht="13.5">
      <c r="A51" s="124" t="s">
        <v>26</v>
      </c>
      <c r="B51" s="125"/>
      <c r="C51" s="125"/>
      <c r="D51" s="125"/>
      <c r="E51" s="125"/>
      <c r="F51" s="125"/>
      <c r="G51" s="125"/>
      <c r="H51" s="125"/>
      <c r="I51" s="125"/>
      <c r="J51" s="3"/>
    </row>
    <row r="52" spans="1:11" s="11" customFormat="1" ht="15">
      <c r="A52" s="12"/>
      <c r="B52" s="13"/>
      <c r="C52" s="14"/>
      <c r="D52" s="15"/>
      <c r="E52" s="15"/>
      <c r="F52" s="13"/>
      <c r="G52" s="13"/>
      <c r="H52" s="14"/>
      <c r="J52" s="16"/>
    </row>
    <row r="53" spans="1:11" s="11" customFormat="1" ht="15">
      <c r="A53" s="12"/>
      <c r="B53" s="13"/>
      <c r="D53" s="123"/>
      <c r="E53" s="123"/>
      <c r="F53" s="13"/>
      <c r="G53" s="13"/>
      <c r="H53" s="14"/>
      <c r="J53" s="122"/>
    </row>
    <row r="54" spans="1:11" s="11" customFormat="1" ht="15">
      <c r="A54" s="18"/>
      <c r="B54" s="17"/>
      <c r="D54" s="64"/>
      <c r="E54" s="76"/>
      <c r="G54" s="13"/>
      <c r="H54" s="13"/>
      <c r="I54" s="43"/>
      <c r="J54" s="122"/>
    </row>
    <row r="55" spans="1:11" s="11" customFormat="1" ht="15">
      <c r="A55" s="12"/>
      <c r="B55" s="39"/>
      <c r="C55" s="13"/>
      <c r="E55" s="64"/>
      <c r="F55" s="64"/>
      <c r="G55" s="53"/>
      <c r="H55" s="53"/>
      <c r="I55" s="43"/>
      <c r="J55" s="16"/>
    </row>
    <row r="56" spans="1:11" s="11" customFormat="1" ht="15">
      <c r="A56" s="12"/>
      <c r="C56" s="82">
        <v>100</v>
      </c>
      <c r="D56" s="64"/>
      <c r="E56" s="64"/>
      <c r="F56" s="74"/>
      <c r="H56" s="84">
        <f>I10*I18/(I11/100*I8)/1000</f>
        <v>0.15</v>
      </c>
      <c r="J56" s="31"/>
      <c r="K56" s="32"/>
    </row>
    <row r="57" spans="1:11" s="11" customFormat="1" ht="15">
      <c r="A57" s="44"/>
      <c r="B57" s="80">
        <v>0.1</v>
      </c>
      <c r="C57" s="36"/>
      <c r="D57" s="37"/>
      <c r="E57" s="15"/>
      <c r="F57" s="19"/>
      <c r="G57" s="77"/>
      <c r="I57" s="75"/>
      <c r="J57" s="16"/>
    </row>
    <row r="58" spans="1:11" s="11" customFormat="1" ht="15">
      <c r="A58" s="44"/>
      <c r="E58" s="38"/>
      <c r="F58" s="62"/>
      <c r="G58" s="13"/>
      <c r="H58" s="14"/>
      <c r="J58" s="16"/>
    </row>
    <row r="59" spans="1:11" s="11" customFormat="1" ht="15">
      <c r="A59" s="12"/>
      <c r="B59" s="13"/>
      <c r="C59" s="83">
        <v>100</v>
      </c>
      <c r="D59" s="40"/>
      <c r="E59" s="15"/>
      <c r="F59" s="20"/>
      <c r="G59" s="20"/>
    </row>
    <row r="60" spans="1:11" s="11" customFormat="1" ht="15">
      <c r="A60" s="71"/>
      <c r="B60" s="72"/>
      <c r="D60" s="15"/>
      <c r="E60" s="42"/>
      <c r="F60" s="73"/>
      <c r="H60" s="26" t="s">
        <v>27</v>
      </c>
      <c r="I60" s="92">
        <f>(C8-I8)*C11/C19</f>
        <v>0.19636363636363635</v>
      </c>
      <c r="J60" s="69" t="s">
        <v>28</v>
      </c>
    </row>
    <row r="61" spans="1:11" s="11" customFormat="1" ht="15">
      <c r="A61" s="71"/>
      <c r="B61" s="72"/>
      <c r="C61" s="81">
        <v>1</v>
      </c>
      <c r="D61" s="23"/>
      <c r="E61" s="23"/>
      <c r="F61" s="55"/>
      <c r="G61" s="22"/>
      <c r="H61" s="30" t="s">
        <v>29</v>
      </c>
      <c r="I61" s="85" t="s">
        <v>30</v>
      </c>
      <c r="J61" s="69"/>
    </row>
    <row r="62" spans="1:11" s="11" customFormat="1" ht="15">
      <c r="A62" s="21"/>
      <c r="B62" s="22"/>
      <c r="C62" s="22"/>
      <c r="D62" s="23"/>
      <c r="E62" s="23"/>
      <c r="F62" s="22"/>
      <c r="H62" s="30" t="s">
        <v>31</v>
      </c>
      <c r="I62" s="85">
        <v>0.121</v>
      </c>
      <c r="J62" s="69" t="s">
        <v>32</v>
      </c>
    </row>
    <row r="63" spans="1:11" s="11" customFormat="1" ht="15">
      <c r="A63" s="59"/>
      <c r="B63" s="61"/>
      <c r="C63" s="60"/>
      <c r="D63" s="41"/>
      <c r="E63" s="52"/>
      <c r="F63" s="93">
        <f>200/I10</f>
        <v>0.4</v>
      </c>
      <c r="H63" s="30" t="s">
        <v>33</v>
      </c>
      <c r="I63" s="85">
        <v>2500</v>
      </c>
      <c r="J63" s="69" t="s">
        <v>34</v>
      </c>
    </row>
    <row r="64" spans="1:11" s="11" customFormat="1" ht="15">
      <c r="A64" s="24"/>
      <c r="B64" s="25"/>
      <c r="D64" s="52"/>
      <c r="E64" s="52"/>
      <c r="F64" s="63"/>
      <c r="H64" s="30" t="s">
        <v>35</v>
      </c>
      <c r="I64" s="91">
        <f>I60*I15/(I62*I63)*100</f>
        <v>50.308039068369638</v>
      </c>
      <c r="J64" s="70" t="s">
        <v>36</v>
      </c>
    </row>
    <row r="65" spans="1:11" s="11" customFormat="1" ht="15">
      <c r="A65" s="27"/>
      <c r="B65" s="28"/>
      <c r="C65" s="29"/>
      <c r="E65" s="126"/>
      <c r="F65" s="126"/>
      <c r="H65" s="30" t="s">
        <v>37</v>
      </c>
      <c r="I65" s="90">
        <f>1.13*(I16/1000/6.5)^0.5</f>
        <v>0.32102374750569762</v>
      </c>
      <c r="J65" s="70" t="s">
        <v>38</v>
      </c>
    </row>
    <row r="66" spans="1:11" s="11" customFormat="1" ht="15">
      <c r="E66" s="23"/>
      <c r="F66" s="22"/>
    </row>
    <row r="67" spans="1:11">
      <c r="A67" s="56"/>
      <c r="B67" s="57"/>
      <c r="F67" s="50"/>
      <c r="G67" s="50"/>
      <c r="H67" s="51"/>
      <c r="I67" s="49"/>
      <c r="K67" s="5"/>
    </row>
    <row r="68" spans="1:11">
      <c r="A68" s="45"/>
      <c r="B68" s="46"/>
      <c r="C68" s="46"/>
      <c r="D68" s="46"/>
      <c r="K68" s="5"/>
    </row>
    <row r="69" spans="1:11">
      <c r="I69" s="5"/>
      <c r="K69" s="5"/>
    </row>
    <row r="70" spans="1:11">
      <c r="A70" s="47"/>
      <c r="B70" s="48"/>
      <c r="C70" s="67"/>
      <c r="I70" s="5"/>
    </row>
    <row r="71" spans="1:11" ht="9.75" customHeight="1">
      <c r="I71" s="5"/>
    </row>
  </sheetData>
  <mergeCells count="35">
    <mergeCell ref="A13:I13"/>
    <mergeCell ref="A14:E14"/>
    <mergeCell ref="F36:H36"/>
    <mergeCell ref="A50:I50"/>
    <mergeCell ref="A17:B17"/>
    <mergeCell ref="F17:H17"/>
    <mergeCell ref="A15:B15"/>
    <mergeCell ref="F15:H15"/>
    <mergeCell ref="A16:B16"/>
    <mergeCell ref="F16:H16"/>
    <mergeCell ref="J53:J54"/>
    <mergeCell ref="F21:H21"/>
    <mergeCell ref="A35:I35"/>
    <mergeCell ref="D53:E53"/>
    <mergeCell ref="A51:I51"/>
    <mergeCell ref="E65:F65"/>
    <mergeCell ref="A18:B18"/>
    <mergeCell ref="F18:H18"/>
    <mergeCell ref="A19:B19"/>
    <mergeCell ref="F19:H19"/>
    <mergeCell ref="F12:H12"/>
    <mergeCell ref="A3:J3"/>
    <mergeCell ref="A7:I7"/>
    <mergeCell ref="A8:B8"/>
    <mergeCell ref="A4:A5"/>
    <mergeCell ref="F9:H9"/>
    <mergeCell ref="A9:B9"/>
    <mergeCell ref="A11:B11"/>
    <mergeCell ref="A6:J6"/>
    <mergeCell ref="F8:H8"/>
    <mergeCell ref="A1:B2"/>
    <mergeCell ref="C1:I2"/>
    <mergeCell ref="F11:H11"/>
    <mergeCell ref="F10:H10"/>
    <mergeCell ref="A10:B10"/>
  </mergeCells>
  <phoneticPr fontId="26" type="noConversion"/>
  <pageMargins left="0.78680555555555554" right="0.19652777777777777" top="0" bottom="0" header="3.888888888888889E-2" footer="3.888888888888889E-2"/>
  <pageSetup paperSize="9" firstPageNumber="4294963191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H24"/>
  <sheetViews>
    <sheetView zoomScaleSheetLayoutView="100" workbookViewId="0">
      <selection activeCell="E30" sqref="E30"/>
    </sheetView>
  </sheetViews>
  <sheetFormatPr defaultRowHeight="13.5" customHeight="1"/>
  <cols>
    <col min="1" max="1" width="9" style="101"/>
    <col min="2" max="2" width="9" style="102"/>
    <col min="3" max="3" width="10.5" style="105" customWidth="1"/>
    <col min="4" max="5" width="9" style="104"/>
    <col min="6" max="6" width="9" style="101"/>
    <col min="7" max="7" width="9" style="104"/>
    <col min="8" max="8" width="10.5" style="106" bestFit="1" customWidth="1"/>
    <col min="9" max="16384" width="9" style="104"/>
  </cols>
  <sheetData>
    <row r="1" spans="1:8">
      <c r="A1" s="101" t="s">
        <v>39</v>
      </c>
      <c r="B1" s="102" t="s">
        <v>40</v>
      </c>
      <c r="C1" s="103" t="s">
        <v>44</v>
      </c>
      <c r="F1" s="101" t="s">
        <v>39</v>
      </c>
      <c r="G1" s="102" t="s">
        <v>40</v>
      </c>
      <c r="H1" s="103" t="s">
        <v>44</v>
      </c>
    </row>
    <row r="2" spans="1:8">
      <c r="A2" s="101">
        <v>0</v>
      </c>
      <c r="B2" s="102">
        <f>'HM9807'!C8/20*A2</f>
        <v>0</v>
      </c>
      <c r="C2" s="105">
        <f>('HM9807'!C8/(4*'HM9807'!I60*'HM9807'!C19)-1/('HM9807'!C8*'HM9807'!I60*'HM9807'!C19)*(data!B2-'HM9807'!C8/2)^2)*10^3</f>
        <v>0</v>
      </c>
      <c r="F2" s="101">
        <v>0</v>
      </c>
      <c r="G2" s="102">
        <f>'HM9807'!C9/20*A2</f>
        <v>0</v>
      </c>
      <c r="H2" s="105">
        <f>('HM9807'!C9/(4*'HM9807'!I60*'HM9807'!C19)-1/('HM9807'!C9*'HM9807'!I60*'HM9807'!C19)*(data!G2-'HM9807'!C9/2)^2)*10^3</f>
        <v>0</v>
      </c>
    </row>
    <row r="3" spans="1:8">
      <c r="A3" s="101">
        <v>1</v>
      </c>
      <c r="B3" s="102">
        <f>'HM9807'!C8/20*A3</f>
        <v>5</v>
      </c>
      <c r="C3" s="105">
        <f>('HM9807'!C8/(4*'HM9807'!I60*'HM9807'!C19)-1/('HM9807'!C8*'HM9807'!I60*'HM9807'!C19)*(data!B3-'HM9807'!C8/2)^2)*10^3</f>
        <v>43.981481481481481</v>
      </c>
      <c r="F3" s="101">
        <v>1</v>
      </c>
      <c r="G3" s="102">
        <f>'HM9807'!C9/20*A3</f>
        <v>3.75</v>
      </c>
      <c r="H3" s="106">
        <f>('HM9807'!C9/(4*'HM9807'!I60*'HM9807'!C19)-1/('HM9807'!C9*'HM9807'!I60*'HM9807'!C19)*(data!G3-'HM9807'!C9/2)^2)*10^3</f>
        <v>32.986111111111107</v>
      </c>
    </row>
    <row r="4" spans="1:8">
      <c r="A4" s="101">
        <v>2</v>
      </c>
      <c r="B4" s="102">
        <f>'HM9807'!C8/20*A4</f>
        <v>10</v>
      </c>
      <c r="C4" s="105">
        <f>('HM9807'!C8/(4*'HM9807'!I60*'HM9807'!C19)-1/('HM9807'!C8*'HM9807'!I60*'HM9807'!C19)*(data!B4-'HM9807'!C8/2)^2)*10^3</f>
        <v>83.333333333333343</v>
      </c>
      <c r="F4" s="101">
        <v>2</v>
      </c>
      <c r="G4" s="102">
        <f>'HM9807'!C9/20*A4</f>
        <v>7.5</v>
      </c>
      <c r="H4" s="106">
        <f>('HM9807'!C9/(4*'HM9807'!I60*'HM9807'!C19)-1/('HM9807'!C9*'HM9807'!I60*'HM9807'!C19)*(data!G4-'HM9807'!C9/2)^2)*10^3</f>
        <v>62.499999999999986</v>
      </c>
    </row>
    <row r="5" spans="1:8">
      <c r="A5" s="101">
        <v>3</v>
      </c>
      <c r="B5" s="102">
        <f>'HM9807'!C8/20*A5</f>
        <v>15</v>
      </c>
      <c r="C5" s="105">
        <f>('HM9807'!C8/(4*'HM9807'!I60*'HM9807'!C19)-1/('HM9807'!C8*'HM9807'!I60*'HM9807'!C19)*(data!B5-'HM9807'!C8/2)^2)*10^3</f>
        <v>118.05555555555557</v>
      </c>
      <c r="F5" s="101">
        <v>3</v>
      </c>
      <c r="G5" s="102">
        <f>'HM9807'!C9/20*A5</f>
        <v>11.25</v>
      </c>
      <c r="H5" s="106">
        <f>('HM9807'!C9/(4*'HM9807'!I60*'HM9807'!C19)-1/('HM9807'!C9*'HM9807'!I60*'HM9807'!C19)*(data!G5-'HM9807'!C9/2)^2)*10^3</f>
        <v>88.541666666666657</v>
      </c>
    </row>
    <row r="6" spans="1:8">
      <c r="A6" s="101">
        <v>4</v>
      </c>
      <c r="B6" s="102">
        <f>'HM9807'!C8/20*A6</f>
        <v>20</v>
      </c>
      <c r="C6" s="105">
        <f>('HM9807'!C8/(4*'HM9807'!I60*'HM9807'!C19)-1/('HM9807'!C8*'HM9807'!I60*'HM9807'!C19)*(data!B6-'HM9807'!C8/2)^2)*10^3</f>
        <v>148.14814814814815</v>
      </c>
      <c r="F6" s="101">
        <v>4</v>
      </c>
      <c r="G6" s="102">
        <f>'HM9807'!C9/20*A6</f>
        <v>15</v>
      </c>
      <c r="H6" s="106">
        <f>('HM9807'!C9/(4*'HM9807'!I60*'HM9807'!C19)-1/('HM9807'!C9*'HM9807'!I60*'HM9807'!C19)*(data!G6-'HM9807'!C9/2)^2)*10^3</f>
        <v>111.1111111111111</v>
      </c>
    </row>
    <row r="7" spans="1:8">
      <c r="A7" s="101">
        <v>5</v>
      </c>
      <c r="B7" s="102">
        <f>'HM9807'!C8/20*A7</f>
        <v>25</v>
      </c>
      <c r="C7" s="105">
        <f>('HM9807'!C8/(4*'HM9807'!I60*'HM9807'!C19)-1/('HM9807'!C8*'HM9807'!I60*'HM9807'!C19)*(data!B7-'HM9807'!C8/2)^2)*10^3</f>
        <v>173.61111111111111</v>
      </c>
      <c r="F7" s="101">
        <v>5</v>
      </c>
      <c r="G7" s="102">
        <f>'HM9807'!C9/20*A7</f>
        <v>18.75</v>
      </c>
      <c r="H7" s="106">
        <f>('HM9807'!C9/(4*'HM9807'!I60*'HM9807'!C19)-1/('HM9807'!C9*'HM9807'!I60*'HM9807'!C19)*(data!G7-'HM9807'!C9/2)^2)*10^3</f>
        <v>130.20833333333331</v>
      </c>
    </row>
    <row r="8" spans="1:8">
      <c r="A8" s="101">
        <v>6</v>
      </c>
      <c r="B8" s="102">
        <f>'HM9807'!C8/20*A8</f>
        <v>30</v>
      </c>
      <c r="C8" s="105">
        <f>('HM9807'!C8/(4*'HM9807'!I60*'HM9807'!C19)-1/('HM9807'!C8*'HM9807'!I60*'HM9807'!C19)*(data!B8-'HM9807'!C8/2)^2)*10^3</f>
        <v>194.44444444444446</v>
      </c>
      <c r="F8" s="101">
        <v>6</v>
      </c>
      <c r="G8" s="102">
        <f>'HM9807'!C9/20*A8</f>
        <v>22.5</v>
      </c>
      <c r="H8" s="106">
        <f>('HM9807'!C9/(4*'HM9807'!I60*'HM9807'!C19)-1/('HM9807'!C9*'HM9807'!I60*'HM9807'!C19)*(data!G8-'HM9807'!C9/2)^2)*10^3</f>
        <v>145.83333333333331</v>
      </c>
    </row>
    <row r="9" spans="1:8">
      <c r="A9" s="101">
        <v>7</v>
      </c>
      <c r="B9" s="102">
        <f>'HM9807'!C8/20*A9</f>
        <v>35</v>
      </c>
      <c r="C9" s="105">
        <f>('HM9807'!C8/(4*'HM9807'!I60*'HM9807'!C19)-1/('HM9807'!C8*'HM9807'!I60*'HM9807'!C19)*(data!B9-'HM9807'!C8/2)^2)*10^3</f>
        <v>210.64814814814815</v>
      </c>
      <c r="F9" s="101">
        <v>7</v>
      </c>
      <c r="G9" s="102">
        <f>'HM9807'!C9/20*A9</f>
        <v>26.25</v>
      </c>
      <c r="H9" s="106">
        <f>('HM9807'!C9/(4*'HM9807'!I60*'HM9807'!C19)-1/('HM9807'!C9*'HM9807'!I60*'HM9807'!C19)*(data!G9-'HM9807'!C9/2)^2)*10^3</f>
        <v>157.98611111111111</v>
      </c>
    </row>
    <row r="10" spans="1:8">
      <c r="A10" s="101">
        <v>8</v>
      </c>
      <c r="B10" s="102">
        <f>'HM9807'!C8/20*A10</f>
        <v>40</v>
      </c>
      <c r="C10" s="105">
        <f>('HM9807'!C8/(4*'HM9807'!I60*'HM9807'!C19)-1/('HM9807'!C8*'HM9807'!I60*'HM9807'!C19)*(data!B10-'HM9807'!C8/2)^2)*10^3</f>
        <v>222.2222222222222</v>
      </c>
      <c r="F10" s="101">
        <v>8</v>
      </c>
      <c r="G10" s="102">
        <f>'HM9807'!C9/20*A10</f>
        <v>30</v>
      </c>
      <c r="H10" s="106">
        <f>('HM9807'!C9/(4*'HM9807'!I60*'HM9807'!C19)-1/('HM9807'!C9*'HM9807'!I60*'HM9807'!C19)*(data!G10-'HM9807'!C9/2)^2)*10^3</f>
        <v>166.66666666666666</v>
      </c>
    </row>
    <row r="11" spans="1:8">
      <c r="A11" s="101">
        <v>9</v>
      </c>
      <c r="B11" s="102">
        <f>'HM9807'!C8/20*A11</f>
        <v>45</v>
      </c>
      <c r="C11" s="105">
        <f>('HM9807'!C8/(4*'HM9807'!I60*'HM9807'!C19)-1/('HM9807'!C8*'HM9807'!I60*'HM9807'!C19)*(data!B11-'HM9807'!C8/2)^2)*10^3</f>
        <v>229.16666666666666</v>
      </c>
      <c r="F11" s="101">
        <v>9</v>
      </c>
      <c r="G11" s="102">
        <f>'HM9807'!C9/20*A11</f>
        <v>33.75</v>
      </c>
      <c r="H11" s="106">
        <f>('HM9807'!C9/(4*'HM9807'!I60*'HM9807'!C19)-1/('HM9807'!C9*'HM9807'!I60*'HM9807'!C19)*(data!G11-'HM9807'!C9/2)^2)*10^3</f>
        <v>171.875</v>
      </c>
    </row>
    <row r="12" spans="1:8">
      <c r="A12" s="101">
        <v>10</v>
      </c>
      <c r="B12" s="102">
        <f>'HM9807'!C8/20*A12</f>
        <v>50</v>
      </c>
      <c r="C12" s="105">
        <f>('HM9807'!C8/(4*'HM9807'!I60*'HM9807'!C19)-1/('HM9807'!C8*'HM9807'!I60*'HM9807'!C19)*(data!B12-'HM9807'!C8/2)^2)*10^3</f>
        <v>231.4814814814815</v>
      </c>
      <c r="F12" s="101">
        <v>10</v>
      </c>
      <c r="G12" s="102">
        <f>'HM9807'!C9/20*A12</f>
        <v>37.5</v>
      </c>
      <c r="H12" s="106">
        <f>('HM9807'!C9/(4*'HM9807'!I60*'HM9807'!C19)-1/('HM9807'!C9*'HM9807'!I60*'HM9807'!C19)*(data!G12-'HM9807'!C9/2)^2)*10^3</f>
        <v>173.61111111111111</v>
      </c>
    </row>
    <row r="13" spans="1:8">
      <c r="A13" s="101">
        <v>11</v>
      </c>
      <c r="B13" s="102">
        <f>'HM9807'!C8/20*A13</f>
        <v>55</v>
      </c>
      <c r="C13" s="105">
        <f>('HM9807'!C8/(4*'HM9807'!I60*'HM9807'!C19)-1/('HM9807'!C8*'HM9807'!I60*'HM9807'!C19)*(data!B13-'HM9807'!C8/2)^2)*10^3</f>
        <v>229.16666666666666</v>
      </c>
      <c r="F13" s="101">
        <v>11</v>
      </c>
      <c r="G13" s="102">
        <f>'HM9807'!C9/20*A13</f>
        <v>41.25</v>
      </c>
      <c r="H13" s="106">
        <f>('HM9807'!C9/(4*'HM9807'!I60*'HM9807'!C19)-1/('HM9807'!C9*'HM9807'!I60*'HM9807'!C19)*(data!G13-'HM9807'!C9/2)^2)*10^3</f>
        <v>171.875</v>
      </c>
    </row>
    <row r="14" spans="1:8">
      <c r="A14" s="101">
        <v>12</v>
      </c>
      <c r="B14" s="102">
        <f>'HM9807'!C8/20*A14</f>
        <v>60</v>
      </c>
      <c r="C14" s="105">
        <f>('HM9807'!C8/(4*'HM9807'!I60*'HM9807'!C19)-1/('HM9807'!C8*'HM9807'!I60*'HM9807'!C19)*(data!B14-'HM9807'!C8/2)^2)*10^3</f>
        <v>222.2222222222222</v>
      </c>
      <c r="F14" s="101">
        <v>12</v>
      </c>
      <c r="G14" s="102">
        <f>'HM9807'!C9/20*A14</f>
        <v>45</v>
      </c>
      <c r="H14" s="106">
        <f>('HM9807'!C9/(4*'HM9807'!I60*'HM9807'!C19)-1/('HM9807'!C9*'HM9807'!I60*'HM9807'!C19)*(data!G14-'HM9807'!C9/2)^2)*10^3</f>
        <v>166.66666666666666</v>
      </c>
    </row>
    <row r="15" spans="1:8">
      <c r="A15" s="101">
        <v>13</v>
      </c>
      <c r="B15" s="102">
        <f>'HM9807'!C8/20*A15</f>
        <v>65</v>
      </c>
      <c r="C15" s="105">
        <f>('HM9807'!C8/(4*'HM9807'!I60*'HM9807'!C19)-1/('HM9807'!C8*'HM9807'!I60*'HM9807'!C19)*(data!B15-'HM9807'!C8/2)^2)*10^3</f>
        <v>210.64814814814815</v>
      </c>
      <c r="F15" s="101">
        <v>13</v>
      </c>
      <c r="G15" s="102">
        <f>'HM9807'!C9/20*A15</f>
        <v>48.75</v>
      </c>
      <c r="H15" s="106">
        <f>('HM9807'!C9/(4*'HM9807'!I60*'HM9807'!C19)-1/('HM9807'!C9*'HM9807'!I60*'HM9807'!C19)*(data!G15-'HM9807'!C9/2)^2)*10^3</f>
        <v>157.98611111111111</v>
      </c>
    </row>
    <row r="16" spans="1:8">
      <c r="A16" s="101">
        <v>14</v>
      </c>
      <c r="B16" s="102">
        <f>'HM9807'!C8/20*A16</f>
        <v>70</v>
      </c>
      <c r="C16" s="105">
        <f>('HM9807'!C8/(4*'HM9807'!I60*'HM9807'!C19)-1/('HM9807'!C8*'HM9807'!I60*'HM9807'!C19)*(data!B16-'HM9807'!C8/2)^2)*10^3</f>
        <v>194.44444444444446</v>
      </c>
      <c r="F16" s="101">
        <v>14</v>
      </c>
      <c r="G16" s="102">
        <f>'HM9807'!C9/20*A16</f>
        <v>52.5</v>
      </c>
      <c r="H16" s="106">
        <f>('HM9807'!C9/(4*'HM9807'!I60*'HM9807'!C19)-1/('HM9807'!C9*'HM9807'!I60*'HM9807'!C19)*(data!G16-'HM9807'!C9/2)^2)*10^3</f>
        <v>145.83333333333331</v>
      </c>
    </row>
    <row r="17" spans="1:8">
      <c r="A17" s="101">
        <v>15</v>
      </c>
      <c r="B17" s="102">
        <f>'HM9807'!C8/20*A17</f>
        <v>75</v>
      </c>
      <c r="C17" s="105">
        <f>('HM9807'!C8/(4*'HM9807'!I60*'HM9807'!C19)-1/('HM9807'!C8*'HM9807'!I60*'HM9807'!C19)*(data!B17-'HM9807'!C8/2)^2)*10^3</f>
        <v>173.61111111111111</v>
      </c>
      <c r="F17" s="101">
        <v>15</v>
      </c>
      <c r="G17" s="102">
        <f>'HM9807'!C9/20*A17</f>
        <v>56.25</v>
      </c>
      <c r="H17" s="106">
        <f>('HM9807'!C9/(4*'HM9807'!I60*'HM9807'!C19)-1/('HM9807'!C9*'HM9807'!I60*'HM9807'!C19)*(data!G17-'HM9807'!C9/2)^2)*10^3</f>
        <v>130.20833333333331</v>
      </c>
    </row>
    <row r="18" spans="1:8">
      <c r="A18" s="101">
        <v>16</v>
      </c>
      <c r="B18" s="102">
        <f>'HM9807'!C8/20*A18</f>
        <v>80</v>
      </c>
      <c r="C18" s="105">
        <f>('HM9807'!C8/(4*'HM9807'!I60*'HM9807'!C19)-1/('HM9807'!C8*'HM9807'!I60*'HM9807'!C19)*(data!B18-'HM9807'!C8/2)^2)*10^3</f>
        <v>148.14814814814815</v>
      </c>
      <c r="F18" s="101">
        <v>16</v>
      </c>
      <c r="G18" s="102">
        <f>'HM9807'!C9/20*A18</f>
        <v>60</v>
      </c>
      <c r="H18" s="106">
        <f>('HM9807'!C9/(4*'HM9807'!I60*'HM9807'!C19)-1/('HM9807'!C9*'HM9807'!I60*'HM9807'!C19)*(data!G18-'HM9807'!C9/2)^2)*10^3</f>
        <v>111.1111111111111</v>
      </c>
    </row>
    <row r="19" spans="1:8">
      <c r="A19" s="101">
        <v>17</v>
      </c>
      <c r="B19" s="102">
        <f>'HM9807'!C8/20*A19</f>
        <v>85</v>
      </c>
      <c r="C19" s="105">
        <f>('HM9807'!C8/(4*'HM9807'!I60*'HM9807'!C19)-1/('HM9807'!C8*'HM9807'!I60*'HM9807'!C19)*(data!B19-'HM9807'!C8/2)^2)*10^3</f>
        <v>118.05555555555557</v>
      </c>
      <c r="F19" s="101">
        <v>17</v>
      </c>
      <c r="G19" s="102">
        <f>'HM9807'!C9/20*A19</f>
        <v>63.75</v>
      </c>
      <c r="H19" s="106">
        <f>('HM9807'!C9/(4*'HM9807'!I60*'HM9807'!C19)-1/('HM9807'!C9*'HM9807'!I60*'HM9807'!C19)*(data!G19-'HM9807'!C9/2)^2)*10^3</f>
        <v>88.541666666666657</v>
      </c>
    </row>
    <row r="20" spans="1:8">
      <c r="A20" s="101">
        <v>18</v>
      </c>
      <c r="B20" s="102">
        <f>'HM9807'!C8/20*A20</f>
        <v>90</v>
      </c>
      <c r="C20" s="105">
        <f>('HM9807'!C8/(4*'HM9807'!I60*'HM9807'!C19)-1/('HM9807'!C8*'HM9807'!I60*'HM9807'!C19)*(data!B20-'HM9807'!C8/2)^2)*10^3</f>
        <v>83.333333333333343</v>
      </c>
      <c r="F20" s="101">
        <v>18</v>
      </c>
      <c r="G20" s="102">
        <f>'HM9807'!C9/20*A20</f>
        <v>67.5</v>
      </c>
      <c r="H20" s="106">
        <f>('HM9807'!C9/(4*'HM9807'!I60*'HM9807'!C19)-1/('HM9807'!C9*'HM9807'!I60*'HM9807'!C19)*(data!G20-'HM9807'!C9/2)^2)*10^3</f>
        <v>62.499999999999986</v>
      </c>
    </row>
    <row r="21" spans="1:8">
      <c r="A21" s="101">
        <v>19</v>
      </c>
      <c r="B21" s="102">
        <f>'HM9807'!C8/20*A21</f>
        <v>95</v>
      </c>
      <c r="C21" s="105">
        <f>('HM9807'!C8/(4*'HM9807'!I60*'HM9807'!C19)-1/('HM9807'!C8*'HM9807'!I60*'HM9807'!C19)*(data!B21-'HM9807'!C8/2)^2)*10^3</f>
        <v>43.981481481481481</v>
      </c>
      <c r="F21" s="101">
        <v>19</v>
      </c>
      <c r="G21" s="102">
        <f>'HM9807'!C9/20*A21</f>
        <v>71.25</v>
      </c>
      <c r="H21" s="106">
        <f>('HM9807'!C9/(4*'HM9807'!I60*'HM9807'!C19)-1/('HM9807'!C9*'HM9807'!I60*'HM9807'!C19)*(data!G21-'HM9807'!C9/2)^2)*10^3</f>
        <v>32.986111111111107</v>
      </c>
    </row>
    <row r="22" spans="1:8">
      <c r="A22" s="101">
        <v>20</v>
      </c>
      <c r="B22" s="102">
        <f>'HM9807'!C8/20*A22</f>
        <v>100</v>
      </c>
      <c r="C22" s="105">
        <f>('HM9807'!C8/(4*'HM9807'!I60*'HM9807'!C19)-1/('HM9807'!C8*'HM9807'!I60*'HM9807'!C19)*(data!B22-'HM9807'!C8/2)^2)*10^3</f>
        <v>0</v>
      </c>
      <c r="F22" s="101">
        <v>20</v>
      </c>
      <c r="G22" s="102">
        <f>'HM9807'!C9/20*A22</f>
        <v>75</v>
      </c>
      <c r="H22" s="106">
        <f>('HM9807'!C9/(4*'HM9807'!I60*'HM9807'!C19)-1/('HM9807'!C9*'HM9807'!I60*'HM9807'!C19)*(data!G22-'HM9807'!C9/2)^2)*10^3</f>
        <v>0</v>
      </c>
    </row>
    <row r="23" spans="1:8" ht="18.75">
      <c r="A23" s="107" t="s">
        <v>42</v>
      </c>
      <c r="B23" s="102">
        <f>'HM9807'!I9</f>
        <v>20</v>
      </c>
      <c r="C23" s="105">
        <f>('HM9807'!C8/(4*'HM9807'!I60*'HM9807'!C19)-1/('HM9807'!C8*'HM9807'!I60*'HM9807'!C19)*(data!B23-'HM9807'!C8/2)^2)*10^3</f>
        <v>148.14814814814815</v>
      </c>
      <c r="F23" s="107" t="s">
        <v>42</v>
      </c>
      <c r="G23" s="102">
        <f>'HM9807'!I9</f>
        <v>20</v>
      </c>
      <c r="H23" s="106">
        <f>('HM9807'!C9/(4*'HM9807'!I60*'HM9807'!C19)-1/('HM9807'!C9*'HM9807'!I60*'HM9807'!C19)*(data!G23-'HM9807'!C9/2)^2)*10^3</f>
        <v>135.80246913580245</v>
      </c>
    </row>
    <row r="24" spans="1:8" ht="18.75">
      <c r="A24" s="107" t="s">
        <v>43</v>
      </c>
      <c r="B24" s="102">
        <f>'HM9807'!I8</f>
        <v>60</v>
      </c>
      <c r="C24" s="105">
        <f>('HM9807'!C8/(4*'HM9807'!I60*'HM9807'!C19)-1/('HM9807'!C8*'HM9807'!I60*'HM9807'!C19)*(data!B24-'HM9807'!C8/2)^2)*10^3</f>
        <v>222.2222222222222</v>
      </c>
      <c r="F24" s="107" t="s">
        <v>43</v>
      </c>
      <c r="G24" s="102">
        <f>'HM9807'!I8</f>
        <v>60</v>
      </c>
      <c r="H24" s="106">
        <f>('HM9807'!C9/(4*'HM9807'!I60*'HM9807'!C19)-1/('HM9807'!C9*'HM9807'!I60*'HM9807'!C19)*(data!G24-'HM9807'!C9/2)^2)*10^3</f>
        <v>111.1111111111111</v>
      </c>
    </row>
  </sheetData>
  <sheetProtection formatCells="0" formatColumns="0" formatRows="0" insertColumns="0" insertRows="0" insertHyperlinks="0" deleteColumns="0" deleteRows="0" sort="0" autoFilter="0" pivotTables="0"/>
  <phoneticPr fontId="26" type="noConversion"/>
  <pageMargins left="0.69930555555555551" right="0.69930555555555551" top="0.75" bottom="0.75" header="0.3" footer="0.3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HM9807</vt:lpstr>
      <vt:lpstr>data</vt:lpstr>
      <vt:lpstr>'HM9807'!Print_Area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</dc:creator>
  <cp:lastModifiedBy>SkyUN.Org</cp:lastModifiedBy>
  <cp:revision/>
  <cp:lastPrinted>2015-09-06T02:49:52Z</cp:lastPrinted>
  <dcterms:created xsi:type="dcterms:W3CDTF">2012-05-08T23:47:24Z</dcterms:created>
  <dcterms:modified xsi:type="dcterms:W3CDTF">2015-09-06T03:26:53Z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2052-8.1.0.3526</vt:lpwstr>
  </property>
</Properties>
</file>